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irginia Mennonite Relief Sale\Final Reports\"/>
    </mc:Choice>
  </mc:AlternateContent>
  <xr:revisionPtr revIDLastSave="0" documentId="13_ncr:1_{E86C5781-1F22-4D5B-B295-8E6A15129799}" xr6:coauthVersionLast="45" xr6:coauthVersionMax="45" xr10:uidLastSave="{00000000-0000-0000-0000-000000000000}"/>
  <bookViews>
    <workbookView xWindow="-110" yWindow="-110" windowWidth="19420" windowHeight="10420" xr2:uid="{CE8BF887-D27E-44B6-AE0B-D55F914E807F}"/>
  </bookViews>
  <sheets>
    <sheet name="Annual Report (2020)" sheetId="1" r:id="rId1"/>
  </sheets>
  <definedNames>
    <definedName name="__xlnm.Print_Area">"#n"/"a"</definedName>
    <definedName name="__xlnm.Print_Area_12" localSheetId="0">'Annual Report (2020)'!$A$1:$N$70</definedName>
    <definedName name="__xlnm.Print_Titles_11">"$#REF!.$A$1:$B$65536;$#REF!.$A$1:$AMJ$1"</definedName>
    <definedName name="_xlnm.Print_Area" localSheetId="0">'Annual Report (2020)'!$A:$L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8" i="1" l="1"/>
  <c r="K20" i="1" l="1"/>
  <c r="F173" i="1"/>
  <c r="K62" i="1"/>
  <c r="K55" i="1"/>
  <c r="C145" i="1"/>
  <c r="C163" i="1"/>
  <c r="J40" i="1" l="1"/>
  <c r="J39" i="1"/>
  <c r="C119" i="1"/>
  <c r="K45" i="1" l="1"/>
  <c r="K67" i="1" s="1"/>
  <c r="J34" i="1" s="1"/>
  <c r="F93" i="1"/>
  <c r="C167" i="1" l="1"/>
  <c r="C173" i="1" s="1"/>
  <c r="F90" i="1"/>
  <c r="F123" i="1" l="1"/>
  <c r="G90" i="1"/>
  <c r="C97" i="1"/>
  <c r="C123" i="1" s="1"/>
  <c r="F141" i="1"/>
  <c r="F145" i="1" s="1"/>
  <c r="G119" i="1" l="1"/>
  <c r="G152" i="1"/>
  <c r="G151" i="1"/>
  <c r="G150" i="1"/>
  <c r="G149" i="1"/>
  <c r="G148" i="1"/>
  <c r="H153" i="1" l="1"/>
  <c r="H145" i="1"/>
  <c r="H123" i="1" l="1"/>
  <c r="W99" i="1" l="1"/>
  <c r="W123" i="1" s="1"/>
  <c r="O123" i="1"/>
  <c r="P123" i="1"/>
  <c r="S123" i="1"/>
  <c r="T123" i="1"/>
  <c r="U123" i="1"/>
  <c r="V123" i="1"/>
  <c r="X123" i="1"/>
  <c r="P174" i="1" l="1"/>
  <c r="M174" i="1"/>
  <c r="L174" i="1"/>
  <c r="W173" i="1"/>
  <c r="V173" i="1"/>
  <c r="U173" i="1"/>
  <c r="T173" i="1"/>
  <c r="S173" i="1"/>
  <c r="R173" i="1"/>
  <c r="O173" i="1"/>
  <c r="N173" i="1"/>
  <c r="K173" i="1"/>
  <c r="J173" i="1"/>
  <c r="G172" i="1"/>
  <c r="G171" i="1"/>
  <c r="G170" i="1"/>
  <c r="G169" i="1"/>
  <c r="G168" i="1"/>
  <c r="G167" i="1"/>
  <c r="K14" i="1" s="1"/>
  <c r="K21" i="1" s="1"/>
  <c r="G166" i="1"/>
  <c r="G165" i="1"/>
  <c r="G164" i="1"/>
  <c r="G163" i="1"/>
  <c r="G162" i="1"/>
  <c r="G161" i="1"/>
  <c r="G160" i="1"/>
  <c r="G159" i="1"/>
  <c r="G158" i="1"/>
  <c r="G157" i="1"/>
  <c r="J32" i="1"/>
  <c r="G156" i="1"/>
  <c r="W153" i="1"/>
  <c r="V153" i="1"/>
  <c r="U153" i="1"/>
  <c r="T153" i="1"/>
  <c r="S153" i="1"/>
  <c r="R153" i="1"/>
  <c r="Q153" i="1"/>
  <c r="Q174" i="1" s="1"/>
  <c r="O153" i="1"/>
  <c r="N153" i="1"/>
  <c r="C153" i="1"/>
  <c r="W145" i="1"/>
  <c r="V145" i="1"/>
  <c r="U145" i="1"/>
  <c r="T145" i="1"/>
  <c r="S145" i="1"/>
  <c r="R145" i="1"/>
  <c r="O145" i="1"/>
  <c r="N145" i="1"/>
  <c r="J28" i="1"/>
  <c r="G144" i="1"/>
  <c r="G143" i="1"/>
  <c r="G142" i="1"/>
  <c r="G141" i="1"/>
  <c r="G140" i="1"/>
  <c r="G139" i="1"/>
  <c r="G122" i="1"/>
  <c r="G121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30" i="1" l="1"/>
  <c r="C174" i="1"/>
  <c r="G173" i="1"/>
  <c r="H173" i="1"/>
  <c r="W174" i="1"/>
  <c r="S174" i="1"/>
  <c r="R174" i="1"/>
  <c r="G28" i="1"/>
  <c r="K28" i="1" s="1"/>
  <c r="F153" i="1"/>
  <c r="J30" i="1" s="1"/>
  <c r="N174" i="1"/>
  <c r="O174" i="1"/>
  <c r="V174" i="1"/>
  <c r="T174" i="1"/>
  <c r="U174" i="1"/>
  <c r="G26" i="1"/>
  <c r="G153" i="1"/>
  <c r="G91" i="1"/>
  <c r="G123" i="1" s="1"/>
  <c r="G32" i="1"/>
  <c r="G138" i="1"/>
  <c r="G145" i="1" s="1"/>
  <c r="G35" i="1" l="1"/>
  <c r="K30" i="1"/>
  <c r="K32" i="1"/>
  <c r="G33" i="1"/>
  <c r="G174" i="1"/>
  <c r="J26" i="1"/>
  <c r="J33" i="1" s="1"/>
  <c r="F174" i="1"/>
  <c r="K26" i="1" l="1"/>
  <c r="K33" i="1" s="1"/>
  <c r="J35" i="1"/>
  <c r="K35" i="1" s="1"/>
  <c r="K11" i="1"/>
  <c r="K12" i="1" l="1"/>
  <c r="K13" i="1" s="1"/>
  <c r="K23" i="1" s="1"/>
</calcChain>
</file>

<file path=xl/sharedStrings.xml><?xml version="1.0" encoding="utf-8"?>
<sst xmlns="http://schemas.openxmlformats.org/spreadsheetml/2006/main" count="221" uniqueCount="165">
  <si>
    <t>vareliefsale.com</t>
  </si>
  <si>
    <t xml:space="preserve">     Savings  Acct.</t>
  </si>
  <si>
    <t xml:space="preserve"> Income</t>
  </si>
  <si>
    <t xml:space="preserve"> Expense</t>
  </si>
  <si>
    <t>Account balance</t>
  </si>
  <si>
    <r>
      <rPr>
        <b/>
        <i/>
        <sz val="12"/>
        <rFont val="Cambria"/>
        <family val="1"/>
      </rPr>
      <t xml:space="preserve">Virginia Mennonite Missions </t>
    </r>
    <r>
      <rPr>
        <i/>
        <sz val="12"/>
        <rFont val="Cambria"/>
        <family val="1"/>
      </rPr>
      <t>50 % My Coins Count</t>
    </r>
  </si>
  <si>
    <t xml:space="preserve">  Mennonite Central Committee</t>
  </si>
  <si>
    <t>Share Our Surplus for Refugee Relief</t>
  </si>
  <si>
    <t>INCOME</t>
  </si>
  <si>
    <t>EXPENSES</t>
  </si>
  <si>
    <t xml:space="preserve"> </t>
  </si>
  <si>
    <t>FOOD</t>
  </si>
  <si>
    <t>SEWING</t>
  </si>
  <si>
    <t>PRODUCE</t>
  </si>
  <si>
    <t>MISC  AREAS</t>
  </si>
  <si>
    <t>subtotal</t>
  </si>
  <si>
    <t>GENERAL EXPENSES</t>
  </si>
  <si>
    <t xml:space="preserve">                             </t>
  </si>
  <si>
    <t>Total</t>
  </si>
  <si>
    <t>General Expenses</t>
  </si>
  <si>
    <t>Advertising</t>
  </si>
  <si>
    <t>Newsprint</t>
  </si>
  <si>
    <t>Radio</t>
  </si>
  <si>
    <t>Signs</t>
  </si>
  <si>
    <t>Website Maintence</t>
  </si>
  <si>
    <t>E-Mail Marketing</t>
  </si>
  <si>
    <t>Television</t>
  </si>
  <si>
    <t>Total Ad Exp</t>
  </si>
  <si>
    <t>Insurance</t>
  </si>
  <si>
    <t>Postage &amp; Delivery</t>
  </si>
  <si>
    <t>Printing &amp; Reproduction</t>
  </si>
  <si>
    <t>Office Supplies</t>
  </si>
  <si>
    <t>Service Charge</t>
  </si>
  <si>
    <t>Legal &amp; Professional Fees</t>
  </si>
  <si>
    <t>Va. State registration</t>
  </si>
  <si>
    <t>Martin Beachy &amp; Arehart</t>
  </si>
  <si>
    <t xml:space="preserve">Wharton Aldhizer &amp; Weaver </t>
  </si>
  <si>
    <t>Total Legal Fees</t>
  </si>
  <si>
    <t>Rent</t>
  </si>
  <si>
    <t xml:space="preserve">Chew Bros.  </t>
  </si>
  <si>
    <t>sound eq. rental</t>
  </si>
  <si>
    <t>KDP Inc.</t>
  </si>
  <si>
    <t>Sinks</t>
  </si>
  <si>
    <t>CVR rental</t>
  </si>
  <si>
    <t>Golf cart rental</t>
  </si>
  <si>
    <t>Rockingham County Fairgrounds</t>
  </si>
  <si>
    <t>Total Rent</t>
  </si>
  <si>
    <t>Sales Tax</t>
  </si>
  <si>
    <t>Sanitation</t>
  </si>
  <si>
    <t xml:space="preserve">   Trash pickup</t>
  </si>
  <si>
    <t>;</t>
  </si>
  <si>
    <t>Repair &amp; Maintenance</t>
  </si>
  <si>
    <t>Utilities (Propane)</t>
  </si>
  <si>
    <t>General  Expense Total</t>
  </si>
  <si>
    <t>Food items</t>
  </si>
  <si>
    <t>Income</t>
  </si>
  <si>
    <t>Expense</t>
  </si>
  <si>
    <t>Applebutter sold at Gift &amp; Thrift</t>
  </si>
  <si>
    <t>Applebutter</t>
  </si>
  <si>
    <t>BBQ Chicken</t>
  </si>
  <si>
    <t>Bread</t>
  </si>
  <si>
    <t>Breakfast</t>
  </si>
  <si>
    <t>Brunswick Stew</t>
  </si>
  <si>
    <t>Catfish meal</t>
  </si>
  <si>
    <t>Chicken Corn Soup</t>
  </si>
  <si>
    <r>
      <t xml:space="preserve">Cookies, </t>
    </r>
    <r>
      <rPr>
        <i/>
        <sz val="8"/>
        <rFont val="Cambria"/>
        <family val="1"/>
      </rPr>
      <t>Cakes,</t>
    </r>
    <r>
      <rPr>
        <i/>
        <sz val="12"/>
        <rFont val="Cambria"/>
        <family val="1"/>
      </rPr>
      <t xml:space="preserve"> </t>
    </r>
    <r>
      <rPr>
        <i/>
        <sz val="9"/>
        <rFont val="Cambria"/>
        <family val="1"/>
      </rPr>
      <t>Candy</t>
    </r>
  </si>
  <si>
    <t>Chili</t>
  </si>
  <si>
    <t>Donuts</t>
  </si>
  <si>
    <t>Drinks</t>
  </si>
  <si>
    <t>Friday Supper</t>
  </si>
  <si>
    <t>Funnel Cakes</t>
  </si>
  <si>
    <t>Hamburger, Hotdogs</t>
  </si>
  <si>
    <t>Ice Cream</t>
  </si>
  <si>
    <t>Indian Food</t>
  </si>
  <si>
    <t>Kettle Corn</t>
  </si>
  <si>
    <t>Laotian Egg Rolls</t>
  </si>
  <si>
    <t>Mexican Soup</t>
  </si>
  <si>
    <t>Pies</t>
  </si>
  <si>
    <t>Pies, Strawberry</t>
  </si>
  <si>
    <t>Pinchos</t>
  </si>
  <si>
    <t>Plate Lunch</t>
  </si>
  <si>
    <t>Potato Bar</t>
  </si>
  <si>
    <t>Potato Chips</t>
  </si>
  <si>
    <t>Sandwiches &amp; Potato Salad</t>
  </si>
  <si>
    <t>Tamales</t>
  </si>
  <si>
    <t>Tortillas</t>
  </si>
  <si>
    <t>Tea &amp; Lemonade</t>
  </si>
  <si>
    <t>Food Items Total</t>
  </si>
  <si>
    <t>Ten Thousand Villages</t>
  </si>
  <si>
    <t>Country Corner</t>
  </si>
  <si>
    <t>Kiddie Corner</t>
  </si>
  <si>
    <t>Main Auction</t>
  </si>
  <si>
    <t>Plants</t>
  </si>
  <si>
    <t>.</t>
  </si>
  <si>
    <t>Rockingham &amp; Augusta Project</t>
  </si>
  <si>
    <t>Barrel Train</t>
  </si>
  <si>
    <t>Apples &amp; Cider</t>
  </si>
  <si>
    <t>Cheese &amp; Bologna</t>
  </si>
  <si>
    <t>Produce &amp; Can Goods</t>
  </si>
  <si>
    <t>Pumpkins</t>
  </si>
  <si>
    <t>Wenger Grapes</t>
  </si>
  <si>
    <t>Produce Total</t>
  </si>
  <si>
    <t>Miscellaneous categories</t>
  </si>
  <si>
    <t>5 K Run</t>
  </si>
  <si>
    <t>Ad Sponsor Income</t>
  </si>
  <si>
    <t>R V Parking</t>
  </si>
  <si>
    <t>Children's Activities</t>
  </si>
  <si>
    <t>Dividend</t>
  </si>
  <si>
    <t>Dime toss</t>
  </si>
  <si>
    <t>Donations</t>
  </si>
  <si>
    <t>WoodSurgery by Dr. D</t>
  </si>
  <si>
    <t>Mutual Aid Exchange</t>
  </si>
  <si>
    <t>My Neighbor &amp; Me</t>
  </si>
  <si>
    <t>My Coins Count</t>
  </si>
  <si>
    <t>Reserved Seats</t>
  </si>
  <si>
    <t>Skeet  Shoot</t>
  </si>
  <si>
    <t>Share our Surplus</t>
  </si>
  <si>
    <t>Miscelleous Total</t>
  </si>
  <si>
    <t xml:space="preserve"> Grand Total</t>
  </si>
  <si>
    <r>
      <t xml:space="preserve">              Opening Balance 2020  </t>
    </r>
    <r>
      <rPr>
        <b/>
        <i/>
        <sz val="12"/>
        <rFont val="Cambria"/>
        <family val="1"/>
      </rPr>
      <t>Virginia Mennonite Relief Sale</t>
    </r>
    <r>
      <rPr>
        <i/>
        <sz val="12"/>
        <rFont val="Cambria"/>
        <family val="1"/>
      </rPr>
      <t xml:space="preserve"> </t>
    </r>
  </si>
  <si>
    <t>2020 OVERVIEW</t>
  </si>
  <si>
    <t>Gross</t>
  </si>
  <si>
    <t>Net</t>
  </si>
  <si>
    <t xml:space="preserve">                 Art Items</t>
  </si>
  <si>
    <t xml:space="preserve">              Sewing,Wood </t>
  </si>
  <si>
    <t>2019 Profit</t>
  </si>
  <si>
    <t>2018 Profit</t>
  </si>
  <si>
    <t>2016 Profit</t>
  </si>
  <si>
    <t>2015 Profit</t>
  </si>
  <si>
    <t>2014 Profit</t>
  </si>
  <si>
    <t>2013 Profit</t>
  </si>
  <si>
    <t>2012 Profit</t>
  </si>
  <si>
    <t>2011 Profit</t>
  </si>
  <si>
    <t xml:space="preserve">          2010 Profit</t>
  </si>
  <si>
    <t xml:space="preserve">  2009 Profit</t>
  </si>
  <si>
    <t>2008 Profit</t>
  </si>
  <si>
    <t>2006 Profit</t>
  </si>
  <si>
    <t>2005 Profit</t>
  </si>
  <si>
    <t>2004 Profit</t>
  </si>
  <si>
    <t>2003 Profit</t>
  </si>
  <si>
    <t>2002 Profit</t>
  </si>
  <si>
    <t xml:space="preserve">         2010 Profit</t>
  </si>
  <si>
    <t>2009 Profit</t>
  </si>
  <si>
    <t xml:space="preserve"> Produce,  Cheese &amp; Meat</t>
  </si>
  <si>
    <t xml:space="preserve">         2010  Profit</t>
  </si>
  <si>
    <t>2017 Profit</t>
  </si>
  <si>
    <t>2010 Profit</t>
  </si>
  <si>
    <t>50th Anniversary book</t>
  </si>
  <si>
    <t>Misc. Income</t>
  </si>
  <si>
    <t>Feeding Station sign</t>
  </si>
  <si>
    <t>Springdale Mennonite</t>
  </si>
  <si>
    <t>Bake Sale</t>
  </si>
  <si>
    <t>2020 Baked Goods</t>
  </si>
  <si>
    <t>&amp; Potato Chips</t>
  </si>
  <si>
    <t xml:space="preserve">                                                               2020 Va. Mennonite Relief Sale income &amp; Exp. detail</t>
  </si>
  <si>
    <t xml:space="preserve">                                                                2020 Va. Mennonite Relief Sale income &amp; Exp. detail</t>
  </si>
  <si>
    <t>Relief Sale Towels</t>
  </si>
  <si>
    <t>vmmissions.org</t>
  </si>
  <si>
    <t>mcc.org</t>
  </si>
  <si>
    <t>Opening Balance for 2021 Virginia Mennonite Relief Sale</t>
  </si>
  <si>
    <t xml:space="preserve">   PROFIT</t>
  </si>
  <si>
    <t xml:space="preserve">                                    </t>
  </si>
  <si>
    <t xml:space="preserve">                                                   </t>
  </si>
  <si>
    <t>MCC Subtotal</t>
  </si>
  <si>
    <r>
      <rPr>
        <b/>
        <i/>
        <sz val="14"/>
        <rFont val="Cambria"/>
        <family val="1"/>
      </rPr>
      <t xml:space="preserve">                     Total donations from 2020  Va Mennonite Relief Sale</t>
    </r>
    <r>
      <rPr>
        <i/>
        <sz val="14"/>
        <rFont val="Cambri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</si>
</sst>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\ ;&quot;($&quot;#,##0.00\)"/>
    <numFmt numFmtId="165" formatCode="#,##0.00;[Red]#,##0.00"/>
  </numFmts>
  <fonts count="16" x14ac:knownFonts="1">
    <font>
      <sz val="10"/>
      <name val="Arial"/>
      <family val="2"/>
    </font>
    <font>
      <sz val="10"/>
      <name val="MS Sans Serif"/>
      <family val="2"/>
    </font>
    <font>
      <i/>
      <sz val="12"/>
      <name val="Cambria"/>
      <family val="1"/>
    </font>
    <font>
      <b/>
      <i/>
      <sz val="12"/>
      <name val="Cambria"/>
      <family val="1"/>
    </font>
    <font>
      <i/>
      <sz val="12"/>
      <color rgb="FF000000"/>
      <name val="Cambria"/>
      <family val="1"/>
    </font>
    <font>
      <u/>
      <sz val="10"/>
      <color theme="10"/>
      <name val="Arial"/>
      <family val="2"/>
    </font>
    <font>
      <i/>
      <u/>
      <sz val="12"/>
      <color theme="10"/>
      <name val="Cambria"/>
      <family val="1"/>
    </font>
    <font>
      <i/>
      <sz val="8"/>
      <name val="Cambria"/>
      <family val="1"/>
    </font>
    <font>
      <i/>
      <sz val="9"/>
      <name val="Cambria"/>
      <family val="1"/>
    </font>
    <font>
      <i/>
      <sz val="11"/>
      <name val="Cambria"/>
      <family val="1"/>
    </font>
    <font>
      <b/>
      <i/>
      <sz val="12"/>
      <color rgb="FF000000"/>
      <name val="Cambria"/>
      <family val="1"/>
    </font>
    <font>
      <sz val="10"/>
      <name val="Arial"/>
      <family val="2"/>
    </font>
    <font>
      <i/>
      <u/>
      <sz val="12"/>
      <color theme="2" tint="-0.89999084444715716"/>
      <name val="Cambria"/>
      <family val="1"/>
    </font>
    <font>
      <i/>
      <sz val="14"/>
      <name val="Cambria"/>
      <family val="1"/>
    </font>
    <font>
      <b/>
      <i/>
      <sz val="14"/>
      <name val="Cambria"/>
      <family val="1"/>
    </font>
    <font>
      <i/>
      <u/>
      <sz val="14"/>
      <color theme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4" fontId="1" fillId="0" borderId="0">
      <alignment vertical="top"/>
    </xf>
    <xf numFmtId="0" fontId="1" fillId="0" borderId="0">
      <alignment vertical="top"/>
    </xf>
    <xf numFmtId="164" fontId="1" fillId="0" borderId="0">
      <alignment vertical="top"/>
    </xf>
    <xf numFmtId="0" fontId="5" fillId="0" borderId="0" applyNumberFormat="0" applyFill="0" applyBorder="0" applyAlignment="0" applyProtection="0"/>
    <xf numFmtId="3" fontId="1" fillId="0" borderId="0">
      <alignment vertical="top"/>
    </xf>
    <xf numFmtId="44" fontId="11" fillId="0" borderId="0" applyFont="0" applyFill="0" applyBorder="0" applyAlignment="0" applyProtection="0"/>
  </cellStyleXfs>
  <cellXfs count="95">
    <xf numFmtId="0" fontId="0" fillId="0" borderId="0" xfId="0"/>
    <xf numFmtId="40" fontId="2" fillId="0" borderId="0" xfId="1" applyNumberFormat="1" applyFont="1" applyAlignment="1">
      <alignment horizontal="center"/>
    </xf>
    <xf numFmtId="40" fontId="2" fillId="2" borderId="0" xfId="1" applyNumberFormat="1" applyFont="1" applyFill="1" applyAlignment="1">
      <alignment horizontal="center"/>
    </xf>
    <xf numFmtId="40" fontId="2" fillId="0" borderId="0" xfId="1" applyNumberFormat="1" applyFont="1" applyAlignment="1"/>
    <xf numFmtId="40" fontId="2" fillId="0" borderId="0" xfId="2" applyNumberFormat="1" applyFont="1" applyAlignment="1">
      <alignment horizontal="center"/>
    </xf>
    <xf numFmtId="40" fontId="2" fillId="2" borderId="0" xfId="1" applyNumberFormat="1" applyFont="1" applyFill="1" applyAlignment="1"/>
    <xf numFmtId="40" fontId="3" fillId="0" borderId="0" xfId="1" applyNumberFormat="1" applyFont="1" applyAlignment="1"/>
    <xf numFmtId="40" fontId="2" fillId="2" borderId="0" xfId="1" applyNumberFormat="1" applyFont="1" applyFill="1" applyAlignment="1">
      <alignment horizontal="right"/>
    </xf>
    <xf numFmtId="43" fontId="2" fillId="0" borderId="0" xfId="1" applyNumberFormat="1" applyFont="1" applyAlignment="1"/>
    <xf numFmtId="0" fontId="2" fillId="0" borderId="0" xfId="0" applyFont="1"/>
    <xf numFmtId="43" fontId="4" fillId="0" borderId="0" xfId="3" applyNumberFormat="1" applyFont="1" applyAlignment="1"/>
    <xf numFmtId="40" fontId="6" fillId="0" borderId="0" xfId="4" applyNumberFormat="1" applyFont="1" applyFill="1" applyBorder="1" applyAlignment="1" applyProtection="1"/>
    <xf numFmtId="44" fontId="6" fillId="0" borderId="0" xfId="4" applyNumberFormat="1" applyFont="1" applyFill="1" applyBorder="1" applyAlignment="1" applyProtection="1">
      <protection locked="0"/>
    </xf>
    <xf numFmtId="40" fontId="3" fillId="2" borderId="0" xfId="1" applyNumberFormat="1" applyFont="1" applyFill="1" applyAlignment="1"/>
    <xf numFmtId="40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40" fontId="6" fillId="0" borderId="0" xfId="4" applyNumberFormat="1" applyFont="1" applyFill="1" applyBorder="1" applyAlignment="1" applyProtection="1">
      <alignment vertical="top"/>
    </xf>
    <xf numFmtId="43" fontId="2" fillId="0" borderId="0" xfId="1" applyNumberFormat="1" applyFont="1" applyAlignment="1">
      <alignment horizontal="right" vertical="top"/>
    </xf>
    <xf numFmtId="43" fontId="2" fillId="0" borderId="0" xfId="1" applyNumberFormat="1" applyFont="1" applyAlignment="1">
      <alignment horizontal="right"/>
    </xf>
    <xf numFmtId="43" fontId="2" fillId="0" borderId="0" xfId="1" applyNumberFormat="1" applyFont="1" applyAlignment="1">
      <alignment horizontal="center"/>
    </xf>
    <xf numFmtId="165" fontId="2" fillId="2" borderId="0" xfId="1" applyNumberFormat="1" applyFont="1" applyFill="1" applyAlignment="1"/>
    <xf numFmtId="165" fontId="2" fillId="0" borderId="0" xfId="1" applyNumberFormat="1" applyFont="1" applyAlignment="1"/>
    <xf numFmtId="40" fontId="2" fillId="2" borderId="1" xfId="1" applyNumberFormat="1" applyFont="1" applyFill="1" applyBorder="1" applyAlignment="1"/>
    <xf numFmtId="40" fontId="2" fillId="0" borderId="1" xfId="1" applyNumberFormat="1" applyFont="1" applyBorder="1" applyAlignment="1"/>
    <xf numFmtId="43" fontId="2" fillId="0" borderId="1" xfId="1" applyNumberFormat="1" applyFont="1" applyBorder="1" applyAlignment="1"/>
    <xf numFmtId="8" fontId="2" fillId="0" borderId="0" xfId="1" applyNumberFormat="1" applyFont="1" applyAlignment="1"/>
    <xf numFmtId="165" fontId="2" fillId="0" borderId="0" xfId="1" applyNumberFormat="1" applyFont="1" applyAlignment="1">
      <alignment horizontal="center"/>
    </xf>
    <xf numFmtId="165" fontId="2" fillId="0" borderId="0" xfId="0" applyNumberFormat="1" applyFont="1"/>
    <xf numFmtId="165" fontId="2" fillId="0" borderId="1" xfId="1" applyNumberFormat="1" applyFont="1" applyBorder="1" applyAlignment="1"/>
    <xf numFmtId="165" fontId="2" fillId="2" borderId="0" xfId="1" applyNumberFormat="1" applyFont="1" applyFill="1" applyAlignment="1">
      <alignment horizontal="left" indent="8"/>
    </xf>
    <xf numFmtId="10" fontId="2" fillId="0" borderId="0" xfId="1" applyNumberFormat="1" applyFont="1" applyAlignment="1"/>
    <xf numFmtId="40" fontId="2" fillId="2" borderId="0" xfId="0" applyNumberFormat="1" applyFont="1" applyFill="1"/>
    <xf numFmtId="40" fontId="2" fillId="0" borderId="0" xfId="0" applyNumberFormat="1" applyFont="1"/>
    <xf numFmtId="40" fontId="2" fillId="2" borderId="0" xfId="2" applyNumberFormat="1" applyFont="1" applyFill="1" applyAlignment="1"/>
    <xf numFmtId="0" fontId="2" fillId="2" borderId="0" xfId="1" applyNumberFormat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2" fillId="0" borderId="0" xfId="2" applyFont="1" applyAlignment="1">
      <alignment horizontal="center"/>
    </xf>
    <xf numFmtId="40" fontId="2" fillId="2" borderId="1" xfId="1" applyNumberFormat="1" applyFont="1" applyFill="1" applyBorder="1" applyAlignment="1">
      <alignment horizontal="center"/>
    </xf>
    <xf numFmtId="40" fontId="2" fillId="0" borderId="1" xfId="1" applyNumberFormat="1" applyFont="1" applyBorder="1" applyAlignment="1">
      <alignment horizontal="center"/>
    </xf>
    <xf numFmtId="40" fontId="4" fillId="0" borderId="1" xfId="1" applyNumberFormat="1" applyFont="1" applyBorder="1" applyAlignment="1">
      <alignment horizontal="center"/>
    </xf>
    <xf numFmtId="40" fontId="2" fillId="0" borderId="2" xfId="1" applyNumberFormat="1" applyFont="1" applyBorder="1" applyAlignment="1">
      <alignment horizontal="center"/>
    </xf>
    <xf numFmtId="40" fontId="2" fillId="0" borderId="0" xfId="1" applyNumberFormat="1" applyFont="1" applyAlignment="1">
      <alignment wrapText="1"/>
    </xf>
    <xf numFmtId="40" fontId="4" fillId="0" borderId="0" xfId="1" applyNumberFormat="1" applyFont="1" applyAlignment="1"/>
    <xf numFmtId="40" fontId="2" fillId="0" borderId="0" xfId="1" applyNumberFormat="1" applyFont="1" applyAlignment="1">
      <alignment shrinkToFit="1"/>
    </xf>
    <xf numFmtId="40" fontId="9" fillId="0" borderId="0" xfId="1" applyNumberFormat="1" applyFont="1" applyAlignment="1"/>
    <xf numFmtId="165" fontId="2" fillId="2" borderId="3" xfId="1" applyNumberFormat="1" applyFont="1" applyFill="1" applyBorder="1" applyAlignment="1"/>
    <xf numFmtId="165" fontId="2" fillId="0" borderId="3" xfId="0" applyNumberFormat="1" applyFont="1" applyBorder="1"/>
    <xf numFmtId="165" fontId="2" fillId="0" borderId="3" xfId="1" applyNumberFormat="1" applyFont="1" applyBorder="1" applyAlignment="1"/>
    <xf numFmtId="40" fontId="2" fillId="0" borderId="3" xfId="1" applyNumberFormat="1" applyFont="1" applyBorder="1" applyAlignment="1"/>
    <xf numFmtId="40" fontId="4" fillId="0" borderId="3" xfId="1" applyNumberFormat="1" applyFont="1" applyBorder="1" applyAlignment="1"/>
    <xf numFmtId="40" fontId="2" fillId="0" borderId="3" xfId="0" applyNumberFormat="1" applyFont="1" applyBorder="1"/>
    <xf numFmtId="0" fontId="2" fillId="0" borderId="0" xfId="1" applyNumberFormat="1" applyFont="1" applyAlignment="1"/>
    <xf numFmtId="165" fontId="2" fillId="2" borderId="2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2" borderId="0" xfId="1" applyNumberFormat="1" applyFont="1" applyFill="1" applyAlignment="1">
      <alignment horizontal="center"/>
    </xf>
    <xf numFmtId="0" fontId="2" fillId="0" borderId="0" xfId="5" applyNumberFormat="1" applyFont="1" applyAlignment="1">
      <alignment horizontal="center"/>
    </xf>
    <xf numFmtId="165" fontId="2" fillId="2" borderId="0" xfId="0" applyNumberFormat="1" applyFont="1" applyFill="1"/>
    <xf numFmtId="165" fontId="3" fillId="2" borderId="0" xfId="1" applyNumberFormat="1" applyFont="1" applyFill="1" applyAlignment="1"/>
    <xf numFmtId="165" fontId="3" fillId="0" borderId="0" xfId="1" applyNumberFormat="1" applyFont="1" applyAlignment="1"/>
    <xf numFmtId="40" fontId="2" fillId="3" borderId="0" xfId="1" applyNumberFormat="1" applyFont="1" applyFill="1" applyAlignment="1"/>
    <xf numFmtId="40" fontId="3" fillId="0" borderId="0" xfId="1" applyNumberFormat="1" applyFont="1" applyAlignment="1">
      <alignment horizontal="center"/>
    </xf>
    <xf numFmtId="40" fontId="10" fillId="0" borderId="0" xfId="1" applyNumberFormat="1" applyFont="1" applyAlignment="1"/>
    <xf numFmtId="165" fontId="2" fillId="0" borderId="0" xfId="1" applyNumberFormat="1" applyFont="1" applyBorder="1" applyAlignment="1"/>
    <xf numFmtId="40" fontId="2" fillId="2" borderId="0" xfId="1" applyNumberFormat="1" applyFont="1" applyFill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40" fontId="4" fillId="0" borderId="0" xfId="1" applyNumberFormat="1" applyFont="1" applyBorder="1" applyAlignment="1">
      <alignment horizontal="center"/>
    </xf>
    <xf numFmtId="40" fontId="3" fillId="2" borderId="0" xfId="1" applyNumberFormat="1" applyFont="1" applyFill="1" applyAlignment="1">
      <alignment horizontal="center"/>
    </xf>
    <xf numFmtId="40" fontId="3" fillId="2" borderId="0" xfId="1" applyNumberFormat="1" applyFont="1" applyFill="1" applyAlignment="1">
      <alignment horizontal="center" vertical="top"/>
    </xf>
    <xf numFmtId="40" fontId="2" fillId="2" borderId="0" xfId="0" applyNumberFormat="1" applyFont="1" applyFill="1" applyAlignment="1">
      <alignment horizontal="center"/>
    </xf>
    <xf numFmtId="40" fontId="2" fillId="2" borderId="0" xfId="2" applyNumberFormat="1" applyFont="1" applyFill="1" applyAlignment="1">
      <alignment horizontal="center"/>
    </xf>
    <xf numFmtId="40" fontId="2" fillId="3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40" fontId="2" fillId="0" borderId="0" xfId="1" quotePrefix="1" applyNumberFormat="1" applyFont="1" applyAlignment="1">
      <alignment horizontal="center"/>
    </xf>
    <xf numFmtId="165" fontId="3" fillId="2" borderId="0" xfId="1" applyNumberFormat="1" applyFont="1" applyFill="1" applyAlignment="1">
      <alignment horizontal="center"/>
    </xf>
    <xf numFmtId="40" fontId="2" fillId="0" borderId="4" xfId="1" applyNumberFormat="1" applyFont="1" applyBorder="1" applyAlignment="1">
      <alignment horizontal="center"/>
    </xf>
    <xf numFmtId="40" fontId="3" fillId="0" borderId="1" xfId="1" applyNumberFormat="1" applyFont="1" applyBorder="1" applyAlignment="1"/>
    <xf numFmtId="40" fontId="6" fillId="0" borderId="1" xfId="4" applyNumberFormat="1" applyFont="1" applyFill="1" applyBorder="1" applyAlignment="1" applyProtection="1"/>
    <xf numFmtId="40" fontId="6" fillId="0" borderId="1" xfId="4" applyNumberFormat="1" applyFont="1" applyFill="1" applyBorder="1" applyAlignment="1" applyProtection="1">
      <alignment vertical="top"/>
    </xf>
    <xf numFmtId="40" fontId="2" fillId="0" borderId="0" xfId="1" applyNumberFormat="1" applyFont="1" applyBorder="1" applyAlignment="1"/>
    <xf numFmtId="44" fontId="2" fillId="2" borderId="0" xfId="6" applyFont="1" applyFill="1" applyAlignment="1"/>
    <xf numFmtId="165" fontId="2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/>
    <xf numFmtId="165" fontId="2" fillId="2" borderId="0" xfId="1" applyNumberFormat="1" applyFont="1" applyFill="1" applyBorder="1" applyAlignment="1"/>
    <xf numFmtId="40" fontId="12" fillId="0" borderId="0" xfId="4" applyNumberFormat="1" applyFont="1" applyFill="1" applyBorder="1" applyAlignment="1" applyProtection="1">
      <alignment vertical="top"/>
    </xf>
    <xf numFmtId="40" fontId="13" fillId="0" borderId="0" xfId="1" applyNumberFormat="1" applyFont="1" applyAlignment="1"/>
    <xf numFmtId="40" fontId="13" fillId="0" borderId="0" xfId="1" applyNumberFormat="1" applyFont="1" applyAlignment="1">
      <alignment horizontal="center"/>
    </xf>
    <xf numFmtId="40" fontId="13" fillId="2" borderId="0" xfId="1" applyNumberFormat="1" applyFont="1" applyFill="1" applyAlignment="1"/>
    <xf numFmtId="40" fontId="13" fillId="0" borderId="1" xfId="1" applyNumberFormat="1" applyFont="1" applyBorder="1" applyAlignment="1"/>
    <xf numFmtId="40" fontId="15" fillId="0" borderId="1" xfId="4" applyNumberFormat="1" applyFont="1" applyFill="1" applyBorder="1" applyAlignment="1" applyProtection="1"/>
    <xf numFmtId="43" fontId="14" fillId="0" borderId="0" xfId="1" applyNumberFormat="1" applyFont="1" applyAlignment="1">
      <alignment horizontal="right"/>
    </xf>
  </cellXfs>
  <cellStyles count="7">
    <cellStyle name="Comma0" xfId="5" xr:uid="{89B94020-1254-4981-96EA-BFDD74C8D91F}"/>
    <cellStyle name="Currency" xfId="6" builtinId="4"/>
    <cellStyle name="Excel Built-in Comma" xfId="1" xr:uid="{5ADEC2F7-8B72-42D8-96D5-C3D21CA73BE6}"/>
    <cellStyle name="Excel Built-in Currency" xfId="3" xr:uid="{FBC44809-7F07-4E66-A0A2-6BD72582BD3F}"/>
    <cellStyle name="Excel Built-in Normal" xfId="2" xr:uid="{D4491933-E415-432B-B5BE-8F6009F733B3}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1121143</xdr:colOff>
      <xdr:row>0</xdr:row>
      <xdr:rowOff>116071</xdr:rowOff>
    </xdr:from>
    <xdr:to>
      <xdr:col>10</xdr:col>
      <xdr:colOff>428039</xdr:colOff>
      <xdr:row>6</xdr:row>
      <xdr:rowOff>132471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64DED-F2F9-4973-AC67-9A6F10CE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143" y="116071"/>
          <a:ext cx="7851104" cy="1148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5</xdr:col>
      <xdr:colOff>0</xdr:colOff>
      <xdr:row>35</xdr:row>
      <xdr:rowOff>0</xdr:rowOff>
    </xdr:from>
    <xdr:ext cx="1107012" cy="11746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E26F24-EE29-47F9-996E-7BEAB22E4F89}"/>
            </a:ext>
          </a:extLst>
        </xdr:cNvPr>
        <xdr:cNvSpPr txBox="1"/>
      </xdr:nvSpPr>
      <xdr:spPr>
        <a:xfrm rot="2088588">
          <a:off x="3257550" y="8016738"/>
          <a:ext cx="1107012" cy="117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600" b="0">
            <a:latin typeface="Tekton Pro Cond" pitchFamily="34" charset="0"/>
          </a:endParaRPr>
        </a:p>
      </xdr:txBody>
    </xdr:sp>
    <xdr:clientData/>
  </xdr:oneCellAnchor>
  <xdr:oneCellAnchor>
    <xdr:from>
      <xdr:col>12</xdr:col>
      <xdr:colOff>422031</xdr:colOff>
      <xdr:row>13</xdr:row>
      <xdr:rowOff>0</xdr:rowOff>
    </xdr:from>
    <xdr:ext cx="1119553" cy="30846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9262FB-02F9-42F2-B546-096891A745EA}"/>
            </a:ext>
          </a:extLst>
        </xdr:cNvPr>
        <xdr:cNvSpPr txBox="1"/>
      </xdr:nvSpPr>
      <xdr:spPr>
        <a:xfrm>
          <a:off x="10455031" y="2476500"/>
          <a:ext cx="1119553" cy="308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>
            <a:latin typeface="Andalus" pitchFamily="18" charset="-78"/>
            <a:cs typeface="Andalus" pitchFamily="18" charset="-78"/>
          </a:endParaRPr>
        </a:p>
      </xdr:txBody>
    </xdr:sp>
    <xdr:clientData/>
  </xdr:oneCellAnchor>
  <xdr:oneCellAnchor>
    <xdr:from>
      <xdr:col>6</xdr:col>
      <xdr:colOff>448773</xdr:colOff>
      <xdr:row>138</xdr:row>
      <xdr:rowOff>183173</xdr:rowOff>
    </xdr:from>
    <xdr:ext cx="45719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8E6E300-3053-48DB-9D61-7B63EA475CF6}"/>
            </a:ext>
          </a:extLst>
        </xdr:cNvPr>
        <xdr:cNvSpPr txBox="1"/>
      </xdr:nvSpPr>
      <xdr:spPr>
        <a:xfrm flipH="1">
          <a:off x="4887423" y="28669273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baseline="0"/>
            <a:t>  </a:t>
          </a:r>
          <a:endParaRPr lang="en-US" sz="1400" b="1" i="1"/>
        </a:p>
      </xdr:txBody>
    </xdr:sp>
    <xdr:clientData/>
  </xdr:oneCellAnchor>
  <xdr:oneCellAnchor>
    <xdr:from>
      <xdr:col>11</xdr:col>
      <xdr:colOff>401052</xdr:colOff>
      <xdr:row>15</xdr:row>
      <xdr:rowOff>0</xdr:rowOff>
    </xdr:from>
    <xdr:ext cx="593689" cy="7917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B42F9E-C93B-43A0-A85E-ECBD1B506C25}"/>
            </a:ext>
          </a:extLst>
        </xdr:cNvPr>
        <xdr:cNvSpPr txBox="1"/>
      </xdr:nvSpPr>
      <xdr:spPr>
        <a:xfrm rot="632030">
          <a:off x="9531684" y="2938064"/>
          <a:ext cx="593689" cy="791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190015</xdr:colOff>
      <xdr:row>15</xdr:row>
      <xdr:rowOff>0</xdr:rowOff>
    </xdr:from>
    <xdr:ext cx="1498203" cy="14752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4608066-0771-490D-94C1-658A51D754CC}"/>
            </a:ext>
          </a:extLst>
        </xdr:cNvPr>
        <xdr:cNvSpPr txBox="1"/>
      </xdr:nvSpPr>
      <xdr:spPr>
        <a:xfrm>
          <a:off x="190015" y="3238500"/>
          <a:ext cx="1498203" cy="147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                                                  </a:t>
          </a:r>
        </a:p>
      </xdr:txBody>
    </xdr:sp>
    <xdr:clientData/>
  </xdr:oneCellAnchor>
  <xdr:oneCellAnchor>
    <xdr:from>
      <xdr:col>0</xdr:col>
      <xdr:colOff>1309688</xdr:colOff>
      <xdr:row>12</xdr:row>
      <xdr:rowOff>17554</xdr:rowOff>
    </xdr:from>
    <xdr:ext cx="17859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A795B4-28F1-4696-8F46-7E51AD760F66}"/>
            </a:ext>
          </a:extLst>
        </xdr:cNvPr>
        <xdr:cNvSpPr txBox="1"/>
      </xdr:nvSpPr>
      <xdr:spPr>
        <a:xfrm>
          <a:off x="1309688" y="2303554"/>
          <a:ext cx="1785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438150</xdr:colOff>
      <xdr:row>13</xdr:row>
      <xdr:rowOff>0</xdr:rowOff>
    </xdr:from>
    <xdr:ext cx="196850" cy="26917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27EB5CC-387B-4B92-BC20-D1B3322ACA02}"/>
            </a:ext>
          </a:extLst>
        </xdr:cNvPr>
        <xdr:cNvSpPr txBox="1"/>
      </xdr:nvSpPr>
      <xdr:spPr>
        <a:xfrm>
          <a:off x="4876800" y="2476500"/>
          <a:ext cx="196850" cy="269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400"/>
        </a:p>
      </xdr:txBody>
    </xdr:sp>
    <xdr:clientData/>
  </xdr:oneCellAnchor>
  <xdr:oneCellAnchor>
    <xdr:from>
      <xdr:col>0</xdr:col>
      <xdr:colOff>908050</xdr:colOff>
      <xdr:row>8</xdr:row>
      <xdr:rowOff>85725</xdr:rowOff>
    </xdr:from>
    <xdr:ext cx="11350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95D637D-C3EC-423C-9297-DB77C459B77F}"/>
            </a:ext>
          </a:extLst>
        </xdr:cNvPr>
        <xdr:cNvSpPr txBox="1"/>
      </xdr:nvSpPr>
      <xdr:spPr>
        <a:xfrm>
          <a:off x="908050" y="1419225"/>
          <a:ext cx="11350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2945-AFDE-40A5-B1B1-481C22CEFD51}">
  <dimension ref="A1:X185"/>
  <sheetViews>
    <sheetView showGridLines="0" tabSelected="1" topLeftCell="A49" zoomScale="101" zoomScaleNormal="100" zoomScalePageLayoutView="35" workbookViewId="0">
      <selection activeCell="D68" sqref="D68"/>
    </sheetView>
  </sheetViews>
  <sheetFormatPr defaultColWidth="14.1796875" defaultRowHeight="15" x14ac:dyDescent="0.3"/>
  <cols>
    <col min="1" max="1" width="22" style="3" customWidth="1"/>
    <col min="2" max="2" width="3.08984375" style="3" customWidth="1"/>
    <col min="3" max="3" width="19.26953125" style="2" customWidth="1"/>
    <col min="4" max="5" width="2.81640625" style="5" customWidth="1"/>
    <col min="6" max="6" width="17.26953125" style="3" customWidth="1"/>
    <col min="7" max="7" width="12.54296875" style="3" customWidth="1"/>
    <col min="8" max="8" width="14.08984375" style="3" customWidth="1"/>
    <col min="9" max="9" width="12.90625" style="3" customWidth="1"/>
    <col min="10" max="10" width="15.6328125" style="3" customWidth="1"/>
    <col min="11" max="11" width="18.453125" style="3" customWidth="1"/>
    <col min="12" max="12" width="14.6328125" style="3" customWidth="1"/>
    <col min="13" max="13" width="14.1796875" style="9" customWidth="1"/>
    <col min="14" max="14" width="13.453125" style="3" customWidth="1"/>
    <col min="15" max="15" width="13.1796875" style="3" customWidth="1"/>
    <col min="16" max="16" width="15.90625" style="3" customWidth="1"/>
    <col min="17" max="18" width="14.1796875" style="3" customWidth="1"/>
    <col min="19" max="19" width="14" style="3" customWidth="1"/>
    <col min="20" max="20" width="14.26953125" style="3" customWidth="1"/>
    <col min="21" max="21" width="14.1796875" style="3" customWidth="1"/>
    <col min="22" max="22" width="13.81640625" style="3" customWidth="1"/>
    <col min="23" max="23" width="13.7265625" style="3" customWidth="1"/>
    <col min="24" max="16384" width="14.1796875" style="3"/>
  </cols>
  <sheetData>
    <row r="1" spans="1:13" x14ac:dyDescent="0.3">
      <c r="A1" s="1"/>
      <c r="B1" s="1"/>
      <c r="D1" s="2"/>
      <c r="E1" s="2"/>
      <c r="F1" s="1"/>
      <c r="M1" s="3"/>
    </row>
    <row r="2" spans="1:13" x14ac:dyDescent="0.3">
      <c r="A2" s="1"/>
      <c r="B2" s="1"/>
      <c r="D2" s="2"/>
      <c r="E2" s="2"/>
      <c r="F2" s="1"/>
      <c r="M2" s="3"/>
    </row>
    <row r="3" spans="1:13" x14ac:dyDescent="0.3">
      <c r="A3" s="1"/>
      <c r="B3" s="1"/>
      <c r="D3" s="2"/>
      <c r="E3" s="2"/>
      <c r="F3" s="1"/>
      <c r="M3" s="3"/>
    </row>
    <row r="4" spans="1:13" x14ac:dyDescent="0.3">
      <c r="A4" s="1"/>
      <c r="B4" s="1"/>
      <c r="D4" s="2"/>
      <c r="E4" s="2"/>
      <c r="F4" s="1"/>
      <c r="M4" s="3"/>
    </row>
    <row r="5" spans="1:13" x14ac:dyDescent="0.3">
      <c r="A5" s="1"/>
      <c r="B5" s="1"/>
      <c r="D5" s="2"/>
      <c r="E5" s="2"/>
      <c r="F5" s="1"/>
      <c r="M5" s="3"/>
    </row>
    <row r="6" spans="1:13" x14ac:dyDescent="0.3">
      <c r="A6" s="1"/>
      <c r="B6" s="1"/>
      <c r="D6" s="2"/>
      <c r="E6" s="2"/>
      <c r="F6" s="1"/>
      <c r="M6" s="3"/>
    </row>
    <row r="7" spans="1:13" x14ac:dyDescent="0.3">
      <c r="A7" s="1"/>
      <c r="B7" s="1"/>
      <c r="D7" s="2"/>
      <c r="E7" s="2"/>
      <c r="F7" s="1"/>
      <c r="M7" s="3"/>
    </row>
    <row r="8" spans="1:13" x14ac:dyDescent="0.3">
      <c r="A8" s="1"/>
      <c r="B8" s="1"/>
      <c r="D8" s="2"/>
      <c r="E8" s="2"/>
      <c r="F8" s="1"/>
      <c r="M8" s="3"/>
    </row>
    <row r="9" spans="1:13" x14ac:dyDescent="0.3">
      <c r="C9" s="4"/>
      <c r="F9" s="1"/>
      <c r="G9" s="6" t="s">
        <v>0</v>
      </c>
      <c r="H9" s="6"/>
      <c r="J9" s="7" t="s">
        <v>1</v>
      </c>
      <c r="K9" s="8">
        <v>5.53</v>
      </c>
    </row>
    <row r="10" spans="1:13" x14ac:dyDescent="0.3">
      <c r="F10" s="5" t="s">
        <v>119</v>
      </c>
      <c r="K10" s="10">
        <v>45989.11</v>
      </c>
      <c r="L10" s="9"/>
    </row>
    <row r="11" spans="1:13" x14ac:dyDescent="0.3">
      <c r="C11" s="63"/>
      <c r="G11" s="12"/>
      <c r="H11" s="12"/>
      <c r="I11" s="11"/>
      <c r="J11" s="7" t="s">
        <v>2</v>
      </c>
      <c r="K11" s="8">
        <f>G35</f>
        <v>333931.33</v>
      </c>
      <c r="M11" s="3"/>
    </row>
    <row r="12" spans="1:13" x14ac:dyDescent="0.3">
      <c r="C12" s="63"/>
      <c r="G12" s="12"/>
      <c r="H12" s="12"/>
      <c r="I12" s="11"/>
      <c r="J12" s="7" t="s">
        <v>3</v>
      </c>
      <c r="K12" s="3">
        <f>J35</f>
        <v>-28233.74</v>
      </c>
      <c r="M12" s="3"/>
    </row>
    <row r="13" spans="1:13" x14ac:dyDescent="0.3">
      <c r="J13" s="14" t="s">
        <v>4</v>
      </c>
      <c r="K13" s="8">
        <f>SUM(K10:K12)</f>
        <v>351686.7</v>
      </c>
      <c r="M13" s="3"/>
    </row>
    <row r="14" spans="1:13" x14ac:dyDescent="0.3">
      <c r="C14" s="2" t="s">
        <v>5</v>
      </c>
      <c r="G14" s="24"/>
      <c r="H14" s="24"/>
      <c r="I14" s="79"/>
      <c r="J14" s="80"/>
      <c r="K14" s="15">
        <f>G167/2</f>
        <v>9064.9349999999995</v>
      </c>
    </row>
    <row r="15" spans="1:13" x14ac:dyDescent="0.3">
      <c r="C15" s="69" t="s">
        <v>157</v>
      </c>
      <c r="J15" s="11"/>
      <c r="K15" s="8"/>
      <c r="L15" s="16"/>
    </row>
    <row r="16" spans="1:13" x14ac:dyDescent="0.3">
      <c r="C16" s="1"/>
      <c r="J16" s="11"/>
      <c r="K16" s="8"/>
    </row>
    <row r="17" spans="1:17" x14ac:dyDescent="0.3">
      <c r="C17" s="70" t="s">
        <v>6</v>
      </c>
      <c r="F17" s="24"/>
      <c r="G17" s="24"/>
      <c r="H17" s="24"/>
      <c r="I17" s="24"/>
      <c r="J17" s="81"/>
      <c r="K17" s="18">
        <v>280000</v>
      </c>
    </row>
    <row r="18" spans="1:17" x14ac:dyDescent="0.3">
      <c r="C18" s="70" t="s">
        <v>158</v>
      </c>
      <c r="D18" s="13" t="s">
        <v>7</v>
      </c>
      <c r="E18" s="13"/>
      <c r="J18" s="17"/>
      <c r="K18" s="18">
        <v>47406.29</v>
      </c>
    </row>
    <row r="19" spans="1:17" x14ac:dyDescent="0.3">
      <c r="C19" s="70"/>
      <c r="D19" s="13" t="s">
        <v>149</v>
      </c>
      <c r="E19" s="13"/>
      <c r="J19" s="17"/>
      <c r="K19" s="18">
        <v>150</v>
      </c>
    </row>
    <row r="20" spans="1:17" x14ac:dyDescent="0.3">
      <c r="J20" s="88" t="s">
        <v>163</v>
      </c>
      <c r="K20" s="18">
        <f>SUM(K17:K19)</f>
        <v>327556.28999999998</v>
      </c>
    </row>
    <row r="21" spans="1:17" s="89" customFormat="1" ht="17.5" x14ac:dyDescent="0.35">
      <c r="C21" s="90" t="s">
        <v>164</v>
      </c>
      <c r="D21" s="91"/>
      <c r="E21" s="91"/>
      <c r="G21" s="92"/>
      <c r="H21" s="92"/>
      <c r="I21" s="92"/>
      <c r="J21" s="93"/>
      <c r="K21" s="94">
        <f>SUM(K14+K20)</f>
        <v>336621.22499999998</v>
      </c>
    </row>
    <row r="22" spans="1:17" x14ac:dyDescent="0.3">
      <c r="C22" s="1"/>
      <c r="G22" s="82"/>
      <c r="H22" s="82"/>
      <c r="I22" s="82"/>
      <c r="J22" s="11"/>
      <c r="K22" s="19"/>
      <c r="M22" s="3"/>
    </row>
    <row r="23" spans="1:17" s="1" customFormat="1" x14ac:dyDescent="0.3">
      <c r="A23" s="3"/>
      <c r="B23" s="3"/>
      <c r="D23" s="5"/>
      <c r="E23" s="5"/>
      <c r="F23" s="5" t="s">
        <v>159</v>
      </c>
      <c r="G23" s="3"/>
      <c r="H23" s="3"/>
      <c r="I23" s="3"/>
      <c r="J23" s="3"/>
      <c r="K23" s="8">
        <f>SUM(K13-K21)</f>
        <v>15065.475000000035</v>
      </c>
      <c r="L23" s="3"/>
    </row>
    <row r="24" spans="1:17" s="1" customFormat="1" x14ac:dyDescent="0.3">
      <c r="A24" s="3"/>
      <c r="B24" s="3"/>
      <c r="D24" s="5"/>
      <c r="E24" s="5"/>
      <c r="F24" s="5"/>
      <c r="G24" s="3"/>
      <c r="H24" s="3"/>
      <c r="I24" s="3"/>
      <c r="J24" s="3"/>
      <c r="K24" s="8"/>
      <c r="L24" s="3"/>
    </row>
    <row r="25" spans="1:17" x14ac:dyDescent="0.3">
      <c r="A25" s="1"/>
      <c r="B25" s="1"/>
      <c r="C25" s="2" t="s">
        <v>120</v>
      </c>
      <c r="G25" s="1" t="s">
        <v>8</v>
      </c>
      <c r="H25" s="1"/>
      <c r="I25" s="1"/>
      <c r="J25" s="1" t="s">
        <v>9</v>
      </c>
      <c r="K25" s="20" t="s">
        <v>160</v>
      </c>
      <c r="L25" s="1"/>
      <c r="M25" s="1"/>
      <c r="N25" s="3" t="s">
        <v>10</v>
      </c>
    </row>
    <row r="26" spans="1:17" x14ac:dyDescent="0.3">
      <c r="C26" s="2" t="s">
        <v>11</v>
      </c>
      <c r="G26" s="3">
        <f>C123</f>
        <v>55959.98</v>
      </c>
      <c r="J26" s="3">
        <f>-F123</f>
        <v>-6638.78</v>
      </c>
      <c r="K26" s="8">
        <f>G26+J26</f>
        <v>49321.200000000004</v>
      </c>
      <c r="M26" s="3"/>
    </row>
    <row r="27" spans="1:17" x14ac:dyDescent="0.3">
      <c r="K27" s="8"/>
      <c r="M27" s="3"/>
    </row>
    <row r="28" spans="1:17" x14ac:dyDescent="0.3">
      <c r="C28" s="2" t="s">
        <v>12</v>
      </c>
      <c r="G28" s="3">
        <f>C145</f>
        <v>98004.81</v>
      </c>
      <c r="J28" s="3">
        <f>-F145</f>
        <v>-6555.3200000000006</v>
      </c>
      <c r="K28" s="8">
        <f>G28+J28</f>
        <v>91449.489999999991</v>
      </c>
      <c r="M28" s="3"/>
    </row>
    <row r="29" spans="1:17" x14ac:dyDescent="0.3">
      <c r="K29" s="8"/>
      <c r="L29" s="3" t="s">
        <v>161</v>
      </c>
      <c r="M29" s="3"/>
      <c r="N29" s="21"/>
    </row>
    <row r="30" spans="1:17" x14ac:dyDescent="0.3">
      <c r="C30" s="2" t="s">
        <v>13</v>
      </c>
      <c r="G30" s="3">
        <f>C153</f>
        <v>0</v>
      </c>
      <c r="J30" s="3">
        <f>-F153</f>
        <v>0</v>
      </c>
      <c r="K30" s="8">
        <f>G30+J30</f>
        <v>0</v>
      </c>
      <c r="M30" s="3"/>
      <c r="N30" s="21"/>
      <c r="Q30" s="22"/>
    </row>
    <row r="31" spans="1:17" x14ac:dyDescent="0.3">
      <c r="F31" s="5"/>
      <c r="K31" s="8"/>
      <c r="M31" s="3"/>
      <c r="N31" s="22"/>
      <c r="Q31" s="22"/>
    </row>
    <row r="32" spans="1:17" x14ac:dyDescent="0.3">
      <c r="C32" s="2" t="s">
        <v>14</v>
      </c>
      <c r="G32" s="3">
        <f>C173</f>
        <v>179966.54</v>
      </c>
      <c r="J32" s="3">
        <f>-F173</f>
        <v>-593.75</v>
      </c>
      <c r="K32" s="8">
        <f>G32+J32</f>
        <v>179372.79</v>
      </c>
      <c r="M32" s="3"/>
      <c r="Q32" s="22"/>
    </row>
    <row r="33" spans="1:17" x14ac:dyDescent="0.3">
      <c r="F33" s="14" t="s">
        <v>15</v>
      </c>
      <c r="G33" s="3">
        <f>SUM(G26:G32)</f>
        <v>333931.33</v>
      </c>
      <c r="J33" s="3">
        <f>SUM(J26:J32)</f>
        <v>-13787.85</v>
      </c>
      <c r="K33" s="8">
        <f>SUM(K26:K32)</f>
        <v>320143.48</v>
      </c>
      <c r="M33" s="3"/>
    </row>
    <row r="34" spans="1:17" x14ac:dyDescent="0.3">
      <c r="C34" s="39" t="s">
        <v>16</v>
      </c>
      <c r="D34" s="23"/>
      <c r="E34" s="23"/>
      <c r="F34" s="24"/>
      <c r="G34" s="24"/>
      <c r="H34" s="24"/>
      <c r="I34" s="24"/>
      <c r="J34" s="24">
        <f>-K67</f>
        <v>-14445.890000000001</v>
      </c>
      <c r="K34" s="25"/>
      <c r="M34" s="3"/>
    </row>
    <row r="35" spans="1:17" x14ac:dyDescent="0.3">
      <c r="A35" s="3" t="s">
        <v>17</v>
      </c>
      <c r="F35" s="7" t="s">
        <v>18</v>
      </c>
      <c r="G35" s="3">
        <f>SUM(G26:G32)</f>
        <v>333931.33</v>
      </c>
      <c r="J35" s="3">
        <f>SUM(J33:J34)</f>
        <v>-28233.74</v>
      </c>
      <c r="K35" s="8">
        <f>G35+J35</f>
        <v>305697.59000000003</v>
      </c>
      <c r="N35" s="21"/>
      <c r="Q35" s="22"/>
    </row>
    <row r="36" spans="1:17" x14ac:dyDescent="0.3">
      <c r="C36" s="57"/>
      <c r="D36" s="21"/>
      <c r="E36" s="21"/>
      <c r="F36" s="22"/>
      <c r="G36" s="22"/>
      <c r="H36" s="22"/>
      <c r="I36" s="22"/>
      <c r="J36" s="22"/>
      <c r="K36" s="22"/>
      <c r="L36" s="22"/>
      <c r="M36" s="3"/>
    </row>
    <row r="37" spans="1:17" x14ac:dyDescent="0.3">
      <c r="C37" s="57"/>
      <c r="D37" s="21"/>
      <c r="E37" s="21"/>
      <c r="F37" s="22"/>
      <c r="G37" s="27" t="s">
        <v>19</v>
      </c>
      <c r="H37" s="27"/>
      <c r="I37" s="27"/>
      <c r="J37" s="22"/>
      <c r="K37" s="84"/>
      <c r="L37" s="22"/>
      <c r="M37" s="3"/>
    </row>
    <row r="38" spans="1:17" x14ac:dyDescent="0.3">
      <c r="C38" s="57" t="s">
        <v>20</v>
      </c>
      <c r="D38" s="21"/>
      <c r="E38" s="21"/>
      <c r="F38" s="22"/>
      <c r="G38" s="22"/>
      <c r="H38" s="22"/>
      <c r="I38" s="22"/>
      <c r="J38" s="22"/>
      <c r="K38" s="85"/>
      <c r="L38" s="22"/>
      <c r="M38" s="3"/>
    </row>
    <row r="39" spans="1:17" x14ac:dyDescent="0.3">
      <c r="C39" s="57"/>
      <c r="D39" s="21"/>
      <c r="E39" s="21"/>
      <c r="F39" s="22" t="s">
        <v>21</v>
      </c>
      <c r="G39" s="22"/>
      <c r="H39" s="22"/>
      <c r="I39" s="22"/>
      <c r="J39" s="22">
        <f>893.8+139.4</f>
        <v>1033.2</v>
      </c>
      <c r="K39" s="85"/>
      <c r="L39" s="22"/>
      <c r="M39" s="3"/>
    </row>
    <row r="40" spans="1:17" x14ac:dyDescent="0.3">
      <c r="C40" s="57"/>
      <c r="D40" s="21"/>
      <c r="E40" s="21"/>
      <c r="F40" s="22" t="s">
        <v>22</v>
      </c>
      <c r="G40" s="22"/>
      <c r="H40" s="22"/>
      <c r="I40" s="22"/>
      <c r="J40" s="22">
        <f>2747+430</f>
        <v>3177</v>
      </c>
      <c r="K40" s="85"/>
      <c r="L40" s="22"/>
      <c r="M40" s="3"/>
    </row>
    <row r="41" spans="1:17" x14ac:dyDescent="0.3">
      <c r="C41" s="57"/>
      <c r="D41" s="21"/>
      <c r="E41" s="21"/>
      <c r="F41" s="22" t="s">
        <v>23</v>
      </c>
      <c r="G41" s="22"/>
      <c r="H41" s="22"/>
      <c r="I41" s="22"/>
      <c r="J41" s="22"/>
      <c r="K41" s="85"/>
      <c r="L41" s="22"/>
      <c r="M41" s="3"/>
    </row>
    <row r="42" spans="1:17" x14ac:dyDescent="0.3">
      <c r="C42" s="57"/>
      <c r="D42" s="21"/>
      <c r="E42" s="21"/>
      <c r="F42" s="22" t="s">
        <v>24</v>
      </c>
      <c r="G42" s="22"/>
      <c r="H42" s="22"/>
      <c r="I42" s="22"/>
      <c r="J42" s="22">
        <v>50.51</v>
      </c>
      <c r="K42" s="85"/>
      <c r="L42" s="22"/>
      <c r="M42" s="3"/>
    </row>
    <row r="43" spans="1:17" x14ac:dyDescent="0.3">
      <c r="C43" s="57"/>
      <c r="D43" s="21"/>
      <c r="E43" s="21"/>
      <c r="F43" s="22" t="s">
        <v>25</v>
      </c>
      <c r="G43" s="22"/>
      <c r="H43" s="22"/>
      <c r="I43" s="22"/>
      <c r="J43" s="22">
        <v>154</v>
      </c>
      <c r="K43" s="85"/>
      <c r="L43" s="22"/>
      <c r="M43" s="3"/>
    </row>
    <row r="44" spans="1:17" x14ac:dyDescent="0.3">
      <c r="C44" s="57"/>
      <c r="D44" s="21"/>
      <c r="E44" s="21"/>
      <c r="F44" s="22" t="s">
        <v>26</v>
      </c>
      <c r="G44" s="22"/>
      <c r="H44" s="22"/>
      <c r="I44" s="22"/>
      <c r="J44" s="22"/>
      <c r="K44" s="85"/>
      <c r="L44" s="22"/>
      <c r="M44" s="3"/>
    </row>
    <row r="45" spans="1:17" x14ac:dyDescent="0.3">
      <c r="C45" s="57"/>
      <c r="D45" s="21"/>
      <c r="E45" s="21"/>
      <c r="F45" s="22"/>
      <c r="H45" s="22"/>
      <c r="I45" s="22"/>
      <c r="J45" s="22" t="s">
        <v>27</v>
      </c>
      <c r="K45" s="84">
        <f>SUM(J39:J44)</f>
        <v>4414.71</v>
      </c>
      <c r="L45" s="22"/>
      <c r="M45" s="3"/>
    </row>
    <row r="46" spans="1:17" x14ac:dyDescent="0.3">
      <c r="C46" s="57" t="s">
        <v>28</v>
      </c>
      <c r="D46" s="21"/>
      <c r="E46" s="21"/>
      <c r="F46" s="22"/>
      <c r="G46" s="22"/>
      <c r="H46" s="22"/>
      <c r="I46" s="22"/>
      <c r="J46" s="22"/>
      <c r="K46" s="84">
        <v>1552</v>
      </c>
      <c r="L46" s="22"/>
      <c r="M46" s="3"/>
    </row>
    <row r="47" spans="1:17" x14ac:dyDescent="0.3">
      <c r="C47" s="57" t="s">
        <v>29</v>
      </c>
      <c r="D47" s="21"/>
      <c r="E47" s="21"/>
      <c r="F47" s="22"/>
      <c r="G47" s="22"/>
      <c r="H47" s="22"/>
      <c r="I47" s="22"/>
      <c r="K47" s="14">
        <v>1029.99</v>
      </c>
      <c r="L47" s="22"/>
      <c r="M47" s="3"/>
    </row>
    <row r="48" spans="1:17" x14ac:dyDescent="0.3">
      <c r="C48" s="57" t="s">
        <v>30</v>
      </c>
      <c r="D48" s="21"/>
      <c r="E48" s="21"/>
      <c r="F48" s="22"/>
      <c r="G48" s="22"/>
      <c r="H48" s="22"/>
      <c r="I48" s="22"/>
      <c r="K48" s="14">
        <v>992.84</v>
      </c>
      <c r="L48" s="22"/>
      <c r="M48" s="3"/>
    </row>
    <row r="49" spans="3:14" x14ac:dyDescent="0.3">
      <c r="C49" s="57" t="s">
        <v>31</v>
      </c>
      <c r="D49" s="21"/>
      <c r="E49" s="21"/>
      <c r="F49" s="22"/>
      <c r="G49" s="22"/>
      <c r="H49" s="22"/>
      <c r="I49" s="22"/>
      <c r="K49" s="14">
        <v>2180.81</v>
      </c>
      <c r="L49" s="22"/>
      <c r="M49" s="3"/>
    </row>
    <row r="50" spans="3:14" x14ac:dyDescent="0.3">
      <c r="C50" s="27" t="s">
        <v>32</v>
      </c>
      <c r="D50" s="21"/>
      <c r="E50" s="21"/>
      <c r="G50" s="22"/>
      <c r="H50" s="22"/>
      <c r="I50" s="22"/>
      <c r="J50" s="22"/>
      <c r="K50" s="85">
        <v>30</v>
      </c>
      <c r="L50" s="22"/>
      <c r="M50" s="3"/>
    </row>
    <row r="51" spans="3:14" x14ac:dyDescent="0.3">
      <c r="C51" s="27" t="s">
        <v>33</v>
      </c>
      <c r="D51" s="21"/>
      <c r="E51" s="21"/>
      <c r="G51" s="22"/>
      <c r="H51" s="22"/>
      <c r="I51" s="22"/>
      <c r="J51" s="22"/>
      <c r="K51" s="86"/>
      <c r="L51" s="22"/>
      <c r="M51" s="3"/>
    </row>
    <row r="52" spans="3:14" x14ac:dyDescent="0.3">
      <c r="C52" s="57"/>
      <c r="D52" s="21"/>
      <c r="E52" s="21"/>
      <c r="F52" s="22" t="s">
        <v>34</v>
      </c>
      <c r="G52" s="22"/>
      <c r="H52" s="22"/>
      <c r="I52" s="22"/>
      <c r="J52" s="28">
        <v>60</v>
      </c>
      <c r="L52" s="22"/>
      <c r="M52" s="3"/>
    </row>
    <row r="53" spans="3:14" x14ac:dyDescent="0.3">
      <c r="C53" s="57"/>
      <c r="D53" s="21"/>
      <c r="E53" s="21"/>
      <c r="F53" s="22" t="s">
        <v>35</v>
      </c>
      <c r="G53" s="22"/>
      <c r="H53" s="22"/>
      <c r="I53" s="22"/>
      <c r="J53" s="28">
        <v>525</v>
      </c>
      <c r="L53" s="22"/>
      <c r="M53" s="3"/>
    </row>
    <row r="54" spans="3:14" x14ac:dyDescent="0.3">
      <c r="C54" s="57"/>
      <c r="D54" s="21"/>
      <c r="E54" s="21"/>
      <c r="F54" s="22" t="s">
        <v>36</v>
      </c>
      <c r="G54" s="22"/>
      <c r="H54" s="22"/>
      <c r="I54" s="22"/>
      <c r="J54" s="28">
        <v>50</v>
      </c>
      <c r="L54" s="22"/>
      <c r="M54" s="3"/>
    </row>
    <row r="55" spans="3:14" x14ac:dyDescent="0.3">
      <c r="C55" s="57"/>
      <c r="D55" s="21"/>
      <c r="E55" s="21"/>
      <c r="F55" s="22"/>
      <c r="H55" s="21"/>
      <c r="I55" s="21"/>
      <c r="J55" s="21" t="s">
        <v>37</v>
      </c>
      <c r="K55" s="86">
        <f>SUM(J52:J54)</f>
        <v>635</v>
      </c>
      <c r="L55" s="22"/>
      <c r="M55" s="3"/>
    </row>
    <row r="56" spans="3:14" x14ac:dyDescent="0.3">
      <c r="C56" s="57" t="s">
        <v>38</v>
      </c>
      <c r="D56" s="21"/>
      <c r="E56" s="21"/>
      <c r="F56" s="22"/>
      <c r="G56" s="22"/>
      <c r="H56" s="22"/>
      <c r="I56" s="22"/>
      <c r="J56" s="22"/>
      <c r="K56" s="22"/>
      <c r="L56" s="22"/>
      <c r="M56" s="3"/>
    </row>
    <row r="57" spans="3:14" x14ac:dyDescent="0.3">
      <c r="C57" s="57"/>
      <c r="D57" s="21"/>
      <c r="E57" s="21"/>
      <c r="F57" s="22" t="s">
        <v>39</v>
      </c>
      <c r="G57" s="22" t="s">
        <v>40</v>
      </c>
      <c r="H57" s="22"/>
      <c r="I57" s="22"/>
      <c r="J57" s="28"/>
      <c r="K57" s="22"/>
      <c r="L57" s="22"/>
      <c r="M57" s="3"/>
    </row>
    <row r="58" spans="3:14" x14ac:dyDescent="0.3">
      <c r="C58" s="57"/>
      <c r="D58" s="21"/>
      <c r="E58" s="21"/>
      <c r="F58" s="22" t="s">
        <v>41</v>
      </c>
      <c r="G58" s="22" t="s">
        <v>42</v>
      </c>
      <c r="H58" s="22"/>
      <c r="I58" s="22"/>
      <c r="J58" s="28"/>
      <c r="K58" s="22"/>
      <c r="L58" s="22"/>
      <c r="M58" s="3"/>
    </row>
    <row r="59" spans="3:14" x14ac:dyDescent="0.3">
      <c r="C59" s="57"/>
      <c r="D59" s="21"/>
      <c r="E59" s="21"/>
      <c r="F59" s="22" t="s">
        <v>43</v>
      </c>
      <c r="G59" s="22"/>
      <c r="H59" s="22"/>
      <c r="I59" s="22"/>
      <c r="J59" s="28"/>
      <c r="K59" s="22"/>
      <c r="L59" s="22"/>
      <c r="M59" s="3"/>
    </row>
    <row r="60" spans="3:14" x14ac:dyDescent="0.3">
      <c r="C60" s="57"/>
      <c r="D60" s="21"/>
      <c r="E60" s="21"/>
      <c r="F60" s="22" t="s">
        <v>44</v>
      </c>
      <c r="G60" s="22"/>
      <c r="H60" s="22"/>
      <c r="I60" s="22"/>
      <c r="J60" s="28"/>
      <c r="K60" s="22"/>
      <c r="L60" s="22"/>
      <c r="M60" s="3"/>
    </row>
    <row r="61" spans="3:14" x14ac:dyDescent="0.3">
      <c r="C61" s="57"/>
      <c r="D61" s="21"/>
      <c r="E61" s="21"/>
      <c r="F61" s="22" t="s">
        <v>45</v>
      </c>
      <c r="G61" s="22"/>
      <c r="H61" s="22"/>
      <c r="I61" s="22"/>
      <c r="J61" s="28">
        <v>3587.5</v>
      </c>
      <c r="K61" s="22"/>
      <c r="L61" s="22"/>
      <c r="M61" s="3"/>
    </row>
    <row r="62" spans="3:14" x14ac:dyDescent="0.3">
      <c r="C62" s="57"/>
      <c r="D62" s="21"/>
      <c r="E62" s="21"/>
      <c r="F62" s="22"/>
      <c r="H62" s="22"/>
      <c r="I62" s="22"/>
      <c r="J62" s="22" t="s">
        <v>46</v>
      </c>
      <c r="K62" s="22">
        <f>SUM(J57:J61)</f>
        <v>3587.5</v>
      </c>
      <c r="L62" s="22"/>
      <c r="M62" s="3"/>
      <c r="N62" s="3" t="s">
        <v>10</v>
      </c>
    </row>
    <row r="63" spans="3:14" x14ac:dyDescent="0.3">
      <c r="C63" s="57" t="s">
        <v>47</v>
      </c>
      <c r="D63" s="21"/>
      <c r="E63" s="21"/>
      <c r="F63" s="22"/>
      <c r="G63" s="22"/>
      <c r="H63" s="22"/>
      <c r="I63" s="22"/>
      <c r="J63" s="22"/>
      <c r="K63" s="22">
        <v>23.04</v>
      </c>
      <c r="L63" s="22"/>
      <c r="M63" s="3"/>
    </row>
    <row r="64" spans="3:14" x14ac:dyDescent="0.3">
      <c r="C64" s="57" t="s">
        <v>48</v>
      </c>
      <c r="D64" s="21"/>
      <c r="E64" s="21"/>
      <c r="F64" s="22" t="s">
        <v>49</v>
      </c>
      <c r="G64" s="22"/>
      <c r="H64" s="22"/>
      <c r="I64" s="22"/>
      <c r="K64" s="22"/>
      <c r="L64" s="22"/>
      <c r="M64" s="3" t="s">
        <v>50</v>
      </c>
    </row>
    <row r="65" spans="3:20" x14ac:dyDescent="0.3">
      <c r="C65" s="57" t="s">
        <v>51</v>
      </c>
      <c r="D65" s="21"/>
      <c r="E65" s="21"/>
      <c r="F65" s="22"/>
      <c r="G65" s="22"/>
      <c r="H65" s="22"/>
      <c r="I65" s="22"/>
      <c r="K65" s="22"/>
      <c r="L65" s="22"/>
      <c r="M65" s="3"/>
    </row>
    <row r="66" spans="3:20" x14ac:dyDescent="0.3">
      <c r="C66" s="57" t="s">
        <v>52</v>
      </c>
      <c r="D66" s="21"/>
      <c r="E66" s="21"/>
      <c r="F66" s="29"/>
      <c r="G66" s="29"/>
      <c r="H66" s="29"/>
      <c r="I66" s="29"/>
      <c r="J66" s="24"/>
      <c r="K66" s="29"/>
      <c r="L66" s="22"/>
      <c r="M66" s="3"/>
    </row>
    <row r="67" spans="3:20" x14ac:dyDescent="0.3">
      <c r="C67" s="1"/>
      <c r="D67" s="30"/>
      <c r="E67" s="30"/>
      <c r="F67" s="22"/>
      <c r="I67" s="30" t="s">
        <v>53</v>
      </c>
      <c r="J67" s="22"/>
      <c r="K67" s="84">
        <f>SUM(K38:K66)</f>
        <v>14445.890000000001</v>
      </c>
      <c r="L67" s="22"/>
      <c r="M67" s="3"/>
    </row>
    <row r="68" spans="3:20" x14ac:dyDescent="0.3">
      <c r="C68" s="57"/>
      <c r="D68" s="21"/>
      <c r="E68" s="21"/>
      <c r="F68" s="22"/>
      <c r="G68" s="22"/>
      <c r="H68" s="22"/>
      <c r="I68" s="22"/>
      <c r="J68" s="22"/>
      <c r="K68" s="22"/>
      <c r="L68" s="22"/>
      <c r="M68" s="3"/>
    </row>
    <row r="69" spans="3:20" x14ac:dyDescent="0.3">
      <c r="M69" s="3"/>
    </row>
    <row r="70" spans="3:20" x14ac:dyDescent="0.3">
      <c r="M70" s="3"/>
    </row>
    <row r="71" spans="3:20" x14ac:dyDescent="0.3">
      <c r="M71" s="3"/>
    </row>
    <row r="72" spans="3:20" x14ac:dyDescent="0.3">
      <c r="M72" s="3"/>
    </row>
    <row r="74" spans="3:20" x14ac:dyDescent="0.3">
      <c r="C74" s="1"/>
      <c r="D74" s="3"/>
      <c r="E74" s="3"/>
      <c r="M74" s="3"/>
      <c r="N74" s="5"/>
      <c r="O74" s="5"/>
      <c r="P74" s="5"/>
      <c r="S74" s="26"/>
      <c r="T74" s="26"/>
    </row>
    <row r="75" spans="3:20" x14ac:dyDescent="0.3">
      <c r="C75" s="1"/>
      <c r="D75" s="3"/>
      <c r="E75" s="3"/>
      <c r="M75" s="3"/>
      <c r="N75" s="5"/>
      <c r="O75" s="5"/>
      <c r="P75" s="5"/>
      <c r="S75" s="31"/>
      <c r="T75" s="31"/>
    </row>
    <row r="76" spans="3:20" x14ac:dyDescent="0.3">
      <c r="C76" s="1"/>
      <c r="D76" s="3"/>
      <c r="E76" s="3"/>
      <c r="M76" s="3"/>
    </row>
    <row r="77" spans="3:20" x14ac:dyDescent="0.3">
      <c r="C77" s="1"/>
      <c r="D77" s="3"/>
      <c r="E77" s="3"/>
      <c r="M77" s="3"/>
    </row>
    <row r="78" spans="3:20" x14ac:dyDescent="0.3">
      <c r="C78" s="71"/>
      <c r="D78" s="32"/>
      <c r="E78" s="32"/>
      <c r="G78" s="33"/>
      <c r="H78" s="33"/>
      <c r="I78" s="33"/>
      <c r="J78" s="33"/>
      <c r="L78" s="33"/>
      <c r="M78" s="3"/>
    </row>
    <row r="79" spans="3:20" x14ac:dyDescent="0.3">
      <c r="C79" s="72"/>
      <c r="D79" s="34"/>
      <c r="E79" s="34"/>
      <c r="L79" s="31"/>
      <c r="M79" s="3"/>
    </row>
    <row r="80" spans="3:20" x14ac:dyDescent="0.3">
      <c r="C80" s="72"/>
      <c r="D80" s="34"/>
      <c r="E80" s="34"/>
      <c r="M80" s="3"/>
    </row>
    <row r="81" spans="1:24" x14ac:dyDescent="0.3">
      <c r="C81" s="72"/>
      <c r="D81" s="34"/>
      <c r="E81" s="34"/>
      <c r="M81" s="3"/>
    </row>
    <row r="82" spans="1:24" x14ac:dyDescent="0.3">
      <c r="C82" s="72"/>
      <c r="D82" s="34"/>
      <c r="E82" s="34"/>
      <c r="M82" s="3"/>
    </row>
    <row r="83" spans="1:24" x14ac:dyDescent="0.3">
      <c r="C83" s="72"/>
      <c r="D83" s="34"/>
      <c r="E83" s="34"/>
      <c r="M83" s="3"/>
    </row>
    <row r="84" spans="1:24" x14ac:dyDescent="0.3">
      <c r="C84" s="72"/>
      <c r="D84" s="34"/>
      <c r="E84" s="34"/>
      <c r="M84" s="3"/>
    </row>
    <row r="85" spans="1:24" x14ac:dyDescent="0.3">
      <c r="C85" s="57"/>
      <c r="D85" s="34"/>
      <c r="E85" s="34"/>
      <c r="M85" s="3"/>
    </row>
    <row r="86" spans="1:24" x14ac:dyDescent="0.3">
      <c r="C86" s="73" t="s">
        <v>155</v>
      </c>
      <c r="D86" s="62"/>
      <c r="E86" s="62"/>
      <c r="F86" s="62"/>
      <c r="G86" s="62"/>
    </row>
    <row r="87" spans="1:24" s="36" customFormat="1" x14ac:dyDescent="0.3">
      <c r="A87" s="1" t="s">
        <v>54</v>
      </c>
      <c r="B87" s="1"/>
      <c r="C87" s="35" t="s">
        <v>55</v>
      </c>
      <c r="D87" s="35"/>
      <c r="E87" s="35"/>
      <c r="G87" s="36" t="s">
        <v>55</v>
      </c>
      <c r="M87" s="37"/>
      <c r="X87" s="38"/>
    </row>
    <row r="88" spans="1:24" s="1" customFormat="1" x14ac:dyDescent="0.3">
      <c r="C88" s="39" t="s">
        <v>121</v>
      </c>
      <c r="D88" s="39"/>
      <c r="E88" s="39"/>
      <c r="F88" s="40" t="s">
        <v>56</v>
      </c>
      <c r="G88" s="40" t="s">
        <v>122</v>
      </c>
      <c r="H88" s="40" t="s">
        <v>125</v>
      </c>
      <c r="I88" s="40" t="s">
        <v>126</v>
      </c>
      <c r="J88" s="40" t="s">
        <v>145</v>
      </c>
      <c r="K88" s="40" t="s">
        <v>127</v>
      </c>
      <c r="L88" s="40" t="s">
        <v>128</v>
      </c>
      <c r="M88" s="41" t="s">
        <v>129</v>
      </c>
      <c r="N88" s="40" t="s">
        <v>130</v>
      </c>
      <c r="O88" s="40" t="s">
        <v>131</v>
      </c>
      <c r="P88" s="40" t="s">
        <v>132</v>
      </c>
      <c r="Q88" s="40" t="s">
        <v>146</v>
      </c>
      <c r="R88" s="42" t="s">
        <v>142</v>
      </c>
      <c r="S88" s="42" t="s">
        <v>135</v>
      </c>
      <c r="T88" s="42" t="s">
        <v>136</v>
      </c>
      <c r="U88" s="42" t="s">
        <v>137</v>
      </c>
      <c r="V88" s="42" t="s">
        <v>138</v>
      </c>
      <c r="W88" s="42" t="s">
        <v>139</v>
      </c>
      <c r="X88" s="42" t="s">
        <v>140</v>
      </c>
    </row>
    <row r="89" spans="1:24" s="1" customFormat="1" x14ac:dyDescent="0.3">
      <c r="A89" s="1" t="s">
        <v>152</v>
      </c>
      <c r="C89" s="66"/>
      <c r="D89" s="66"/>
      <c r="E89" s="66"/>
      <c r="F89" s="67"/>
      <c r="G89" s="67"/>
      <c r="H89" s="67"/>
      <c r="I89" s="67"/>
      <c r="J89" s="67"/>
      <c r="K89" s="67"/>
      <c r="L89" s="67"/>
      <c r="M89" s="68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</row>
    <row r="90" spans="1:24" s="1" customFormat="1" x14ac:dyDescent="0.3">
      <c r="A90" s="1" t="s">
        <v>153</v>
      </c>
      <c r="C90" s="66">
        <v>10331.549999999999</v>
      </c>
      <c r="D90" s="66"/>
      <c r="E90" s="66"/>
      <c r="F90" s="67">
        <f>171.36+305.56</f>
        <v>476.92</v>
      </c>
      <c r="G90" s="22">
        <f>C90-F90</f>
        <v>9854.6299999999992</v>
      </c>
      <c r="H90" s="67"/>
      <c r="I90" s="67"/>
      <c r="J90" s="67"/>
      <c r="K90" s="67"/>
      <c r="L90" s="67"/>
      <c r="M90" s="68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</row>
    <row r="91" spans="1:24" ht="30" x14ac:dyDescent="0.3">
      <c r="A91" s="43" t="s">
        <v>57</v>
      </c>
      <c r="B91" s="43"/>
      <c r="C91" s="1"/>
      <c r="D91" s="21"/>
      <c r="E91" s="21"/>
      <c r="F91" s="22"/>
      <c r="G91" s="22">
        <f t="shared" ref="G91:G122" si="0">C91-F91</f>
        <v>0</v>
      </c>
      <c r="H91" s="22">
        <v>6680</v>
      </c>
      <c r="I91" s="22">
        <v>5220</v>
      </c>
      <c r="J91" s="22">
        <v>1200</v>
      </c>
      <c r="K91" s="3">
        <v>996</v>
      </c>
      <c r="M91" s="44">
        <v>18544</v>
      </c>
      <c r="N91" s="3">
        <v>15924</v>
      </c>
      <c r="P91" s="22"/>
      <c r="Q91" s="22"/>
      <c r="R91" s="22"/>
      <c r="S91" s="33">
        <v>7656</v>
      </c>
      <c r="T91" s="3">
        <v>7088.25</v>
      </c>
    </row>
    <row r="92" spans="1:24" x14ac:dyDescent="0.3">
      <c r="A92" s="3" t="s">
        <v>58</v>
      </c>
      <c r="C92" s="57">
        <v>133</v>
      </c>
      <c r="D92" s="21"/>
      <c r="E92" s="21"/>
      <c r="F92" s="22"/>
      <c r="G92" s="22">
        <f t="shared" si="0"/>
        <v>133</v>
      </c>
      <c r="H92" s="22">
        <v>3539.77</v>
      </c>
      <c r="I92" s="22">
        <v>2415.9400000000005</v>
      </c>
      <c r="J92" s="22">
        <v>4239.51</v>
      </c>
      <c r="K92" s="3">
        <v>7104.07</v>
      </c>
      <c r="L92" s="3">
        <v>1938.08</v>
      </c>
      <c r="M92" s="44">
        <v>1723</v>
      </c>
      <c r="N92" s="3">
        <v>4585.3599999999997</v>
      </c>
      <c r="O92" s="3">
        <v>4136.59</v>
      </c>
      <c r="P92" s="22">
        <v>14381.33</v>
      </c>
      <c r="Q92" s="22">
        <v>0</v>
      </c>
      <c r="R92" s="22">
        <v>0</v>
      </c>
      <c r="S92" s="33"/>
      <c r="T92" s="3">
        <v>-147.25</v>
      </c>
      <c r="U92" s="3">
        <v>-5.67</v>
      </c>
      <c r="V92" s="3">
        <v>-70.64</v>
      </c>
      <c r="W92" s="1">
        <v>-31.22</v>
      </c>
      <c r="X92" s="3">
        <v>-11</v>
      </c>
    </row>
    <row r="93" spans="1:24" x14ac:dyDescent="0.3">
      <c r="A93" s="3" t="s">
        <v>59</v>
      </c>
      <c r="C93" s="57">
        <v>17438</v>
      </c>
      <c r="D93" s="21"/>
      <c r="E93" s="21"/>
      <c r="F93" s="28">
        <f>3253.67+118.79+78.74</f>
        <v>3451.2</v>
      </c>
      <c r="G93" s="22">
        <f t="shared" si="0"/>
        <v>13986.8</v>
      </c>
      <c r="H93" s="22">
        <v>1909.19</v>
      </c>
      <c r="I93" s="22">
        <v>4363.91</v>
      </c>
      <c r="J93" s="22">
        <v>4774.37</v>
      </c>
      <c r="K93" s="3">
        <v>3461.29</v>
      </c>
      <c r="L93" s="3">
        <v>3494.96</v>
      </c>
      <c r="M93" s="44">
        <v>4647.4799999999996</v>
      </c>
      <c r="N93" s="3">
        <v>4967.5</v>
      </c>
      <c r="O93" s="3">
        <v>3796.09</v>
      </c>
      <c r="P93" s="22">
        <v>3688.27</v>
      </c>
      <c r="Q93" s="22">
        <v>2835.12</v>
      </c>
      <c r="R93" s="22">
        <v>2883.5200000000004</v>
      </c>
      <c r="S93" s="33">
        <v>3226.69</v>
      </c>
      <c r="T93" s="3">
        <v>2157.84</v>
      </c>
      <c r="U93" s="3">
        <v>4565.45</v>
      </c>
      <c r="V93" s="3">
        <v>3486.84</v>
      </c>
      <c r="W93" s="3">
        <v>2257.59</v>
      </c>
      <c r="X93" s="3">
        <v>3276.83</v>
      </c>
    </row>
    <row r="94" spans="1:24" x14ac:dyDescent="0.3">
      <c r="A94" s="3" t="s">
        <v>60</v>
      </c>
      <c r="C94" s="57"/>
      <c r="D94" s="21"/>
      <c r="E94" s="21"/>
      <c r="F94" s="28"/>
      <c r="G94" s="22">
        <f t="shared" si="0"/>
        <v>0</v>
      </c>
      <c r="H94" s="22">
        <v>3738</v>
      </c>
      <c r="I94" s="22">
        <v>2695.25</v>
      </c>
      <c r="J94" s="22">
        <v>2708</v>
      </c>
      <c r="K94" s="3">
        <v>2772.5</v>
      </c>
      <c r="L94" s="3">
        <v>1563.64</v>
      </c>
      <c r="M94" s="44">
        <v>4005.64</v>
      </c>
      <c r="N94" s="3">
        <v>7399.38</v>
      </c>
      <c r="O94" s="3">
        <v>3819.88</v>
      </c>
      <c r="P94" s="22">
        <v>4152.75</v>
      </c>
      <c r="Q94" s="22">
        <v>3734.8</v>
      </c>
      <c r="R94" s="22">
        <v>4352</v>
      </c>
      <c r="S94" s="33">
        <v>2665.39</v>
      </c>
      <c r="T94" s="3">
        <v>3000.5</v>
      </c>
      <c r="U94" s="3">
        <v>3235.61</v>
      </c>
      <c r="V94" s="3">
        <v>1847.1</v>
      </c>
      <c r="W94" s="3">
        <v>2178</v>
      </c>
      <c r="X94" s="3">
        <v>2366.5</v>
      </c>
    </row>
    <row r="95" spans="1:24" x14ac:dyDescent="0.3">
      <c r="A95" s="3" t="s">
        <v>61</v>
      </c>
      <c r="C95" s="57">
        <v>6513</v>
      </c>
      <c r="D95" s="21"/>
      <c r="E95" s="21"/>
      <c r="F95" s="28"/>
      <c r="G95" s="22">
        <f t="shared" si="0"/>
        <v>6513</v>
      </c>
      <c r="H95" s="22">
        <v>16956.34</v>
      </c>
      <c r="I95" s="22">
        <v>13094.26</v>
      </c>
      <c r="J95" s="22">
        <v>16478.61</v>
      </c>
      <c r="K95" s="3">
        <v>15316.830000000002</v>
      </c>
      <c r="L95" s="3">
        <v>11105.81</v>
      </c>
      <c r="M95" s="44">
        <v>15767.33</v>
      </c>
      <c r="N95" s="3">
        <v>14001.71</v>
      </c>
      <c r="O95" s="3">
        <v>12789.77</v>
      </c>
      <c r="P95" s="22">
        <v>11474.8</v>
      </c>
      <c r="Q95" s="22">
        <v>11693</v>
      </c>
      <c r="R95" s="22">
        <v>9808.7999999999993</v>
      </c>
      <c r="S95" s="33">
        <v>9097.14</v>
      </c>
      <c r="T95" s="3">
        <v>7161.13</v>
      </c>
      <c r="U95" s="3">
        <v>9035.0400000000009</v>
      </c>
      <c r="V95" s="3">
        <v>8540</v>
      </c>
      <c r="W95" s="3">
        <v>8275.4699999999993</v>
      </c>
      <c r="X95" s="3">
        <v>7754.24</v>
      </c>
    </row>
    <row r="96" spans="1:24" x14ac:dyDescent="0.3">
      <c r="A96" s="3" t="s">
        <v>62</v>
      </c>
      <c r="C96" s="57"/>
      <c r="D96" s="21"/>
      <c r="E96" s="21"/>
      <c r="F96" s="28"/>
      <c r="G96" s="22">
        <f t="shared" si="0"/>
        <v>0</v>
      </c>
      <c r="H96" s="22">
        <v>4883.3</v>
      </c>
      <c r="I96" s="22">
        <v>3896.95</v>
      </c>
      <c r="J96" s="22">
        <v>3289.52</v>
      </c>
      <c r="K96" s="3">
        <v>3497.71</v>
      </c>
      <c r="L96" s="3">
        <v>3489.1</v>
      </c>
      <c r="M96" s="44">
        <v>3168.2</v>
      </c>
      <c r="N96" s="3">
        <v>2687.92</v>
      </c>
      <c r="O96" s="3">
        <v>2844.07</v>
      </c>
      <c r="P96" s="22">
        <v>2984.64</v>
      </c>
      <c r="Q96" s="22">
        <v>3454.1</v>
      </c>
      <c r="R96" s="22">
        <v>3681.11</v>
      </c>
      <c r="S96" s="33">
        <v>3587.59</v>
      </c>
      <c r="T96" s="3">
        <v>3605.12</v>
      </c>
      <c r="U96" s="3">
        <v>3532.93</v>
      </c>
      <c r="V96" s="3">
        <v>2573.8200000000002</v>
      </c>
      <c r="W96" s="3">
        <v>1709.79</v>
      </c>
      <c r="X96" s="3">
        <v>1996.44</v>
      </c>
    </row>
    <row r="97" spans="1:24" x14ac:dyDescent="0.3">
      <c r="A97" s="3" t="s">
        <v>63</v>
      </c>
      <c r="C97" s="57">
        <f>30+4931+5460</f>
        <v>10421</v>
      </c>
      <c r="D97" s="21"/>
      <c r="E97" s="21"/>
      <c r="F97" s="28">
        <v>2610.66</v>
      </c>
      <c r="G97" s="22">
        <f t="shared" si="0"/>
        <v>7810.34</v>
      </c>
      <c r="H97" s="22">
        <v>3083.05</v>
      </c>
      <c r="I97" s="22">
        <v>3335.85</v>
      </c>
      <c r="J97" s="22">
        <v>2183.16</v>
      </c>
      <c r="M97" s="44"/>
      <c r="P97" s="22"/>
      <c r="Q97" s="22"/>
      <c r="R97" s="22"/>
      <c r="S97" s="33"/>
    </row>
    <row r="98" spans="1:24" x14ac:dyDescent="0.3">
      <c r="A98" s="3" t="s">
        <v>64</v>
      </c>
      <c r="C98" s="57"/>
      <c r="D98" s="21"/>
      <c r="E98" s="21"/>
      <c r="F98" s="28"/>
      <c r="G98" s="22">
        <f t="shared" si="0"/>
        <v>0</v>
      </c>
      <c r="H98" s="22">
        <v>0</v>
      </c>
      <c r="I98" s="22">
        <v>0</v>
      </c>
      <c r="J98" s="22">
        <v>0</v>
      </c>
      <c r="K98" s="3">
        <v>0</v>
      </c>
      <c r="L98" s="3">
        <v>89.25</v>
      </c>
      <c r="M98" s="44">
        <v>341.25</v>
      </c>
      <c r="N98" s="3">
        <v>423</v>
      </c>
      <c r="O98" s="3">
        <v>437</v>
      </c>
      <c r="P98" s="22">
        <v>426.5</v>
      </c>
      <c r="Q98" s="22">
        <v>512.53</v>
      </c>
      <c r="R98" s="22">
        <v>513.52</v>
      </c>
      <c r="S98" s="33">
        <v>525.25</v>
      </c>
      <c r="T98" s="3">
        <v>590.37</v>
      </c>
      <c r="U98" s="3">
        <v>587.66999999999996</v>
      </c>
      <c r="V98" s="3">
        <v>424.38</v>
      </c>
    </row>
    <row r="99" spans="1:24" x14ac:dyDescent="0.3">
      <c r="A99" s="3" t="s">
        <v>65</v>
      </c>
      <c r="C99" s="57"/>
      <c r="D99" s="21"/>
      <c r="E99" s="21"/>
      <c r="F99" s="28"/>
      <c r="G99" s="22">
        <f t="shared" si="0"/>
        <v>0</v>
      </c>
      <c r="H99" s="22">
        <v>4072.61</v>
      </c>
      <c r="I99" s="22">
        <v>4893</v>
      </c>
      <c r="J99" s="22">
        <v>3866.5</v>
      </c>
      <c r="K99" s="3">
        <v>4794.76</v>
      </c>
      <c r="L99" s="3">
        <v>2305.25</v>
      </c>
      <c r="M99" s="44">
        <v>4079.02</v>
      </c>
      <c r="N99" s="3">
        <v>2296.25</v>
      </c>
      <c r="O99" s="3">
        <v>4015.65</v>
      </c>
      <c r="P99" s="22">
        <v>3704.26</v>
      </c>
      <c r="Q99" s="22">
        <v>2925.45</v>
      </c>
      <c r="R99" s="22">
        <v>3039.7</v>
      </c>
      <c r="S99" s="33"/>
      <c r="U99" s="3">
        <v>3376.2</v>
      </c>
      <c r="V99" s="3">
        <v>2984.61</v>
      </c>
      <c r="W99" s="3">
        <f>SUM(U99:V99)</f>
        <v>6360.8099999999995</v>
      </c>
      <c r="X99" s="3">
        <v>2158.9499999999998</v>
      </c>
    </row>
    <row r="100" spans="1:24" x14ac:dyDescent="0.3">
      <c r="A100" s="3" t="s">
        <v>66</v>
      </c>
      <c r="C100" s="57"/>
      <c r="D100" s="21"/>
      <c r="E100" s="21"/>
      <c r="F100" s="28"/>
      <c r="G100" s="22">
        <f t="shared" si="0"/>
        <v>0</v>
      </c>
      <c r="H100" s="22">
        <v>0</v>
      </c>
      <c r="I100" s="22">
        <v>0</v>
      </c>
      <c r="J100" s="22">
        <v>1105.29</v>
      </c>
      <c r="K100" s="3">
        <v>1055.6099999999999</v>
      </c>
      <c r="L100" s="3">
        <v>807.25</v>
      </c>
      <c r="M100" s="44">
        <v>956.25</v>
      </c>
      <c r="N100" s="3">
        <v>1046</v>
      </c>
      <c r="O100" s="3">
        <v>876</v>
      </c>
      <c r="P100" s="22">
        <v>772.95</v>
      </c>
      <c r="Q100" s="22">
        <v>792.52</v>
      </c>
      <c r="R100" s="22">
        <v>861.52</v>
      </c>
      <c r="S100" s="33">
        <v>774</v>
      </c>
      <c r="T100" s="3">
        <v>837.61</v>
      </c>
      <c r="U100" s="3">
        <v>456.17</v>
      </c>
      <c r="V100" s="3">
        <v>388.92</v>
      </c>
      <c r="W100" s="3">
        <v>279.8</v>
      </c>
      <c r="X100" s="3">
        <v>251</v>
      </c>
    </row>
    <row r="101" spans="1:24" x14ac:dyDescent="0.3">
      <c r="A101" s="3" t="s">
        <v>67</v>
      </c>
      <c r="C101" s="57"/>
      <c r="D101" s="21"/>
      <c r="E101" s="21"/>
      <c r="F101" s="28"/>
      <c r="G101" s="22">
        <f t="shared" si="0"/>
        <v>0</v>
      </c>
      <c r="H101" s="22">
        <v>8138.74</v>
      </c>
      <c r="I101" s="22">
        <v>10810.76</v>
      </c>
      <c r="J101" s="22">
        <v>9491.8100000000013</v>
      </c>
      <c r="K101" s="3">
        <v>5511.1900000000005</v>
      </c>
      <c r="L101" s="3">
        <v>6539.25</v>
      </c>
      <c r="M101" s="44">
        <v>8350.81</v>
      </c>
      <c r="N101" s="3">
        <v>2239.29</v>
      </c>
      <c r="O101" s="3">
        <v>7305.67</v>
      </c>
      <c r="P101" s="22">
        <v>6976.49</v>
      </c>
      <c r="Q101" s="22">
        <v>6912.79</v>
      </c>
      <c r="R101" s="22">
        <v>4651.59</v>
      </c>
      <c r="S101" s="33">
        <v>4488.41</v>
      </c>
      <c r="T101" s="3">
        <v>2064.44</v>
      </c>
      <c r="U101" s="3">
        <v>2455.7800000000002</v>
      </c>
      <c r="V101" s="3">
        <v>3444.34</v>
      </c>
      <c r="W101" s="3">
        <v>5639.18</v>
      </c>
      <c r="X101" s="3">
        <v>4988.5600000000004</v>
      </c>
    </row>
    <row r="102" spans="1:24" x14ac:dyDescent="0.3">
      <c r="A102" s="3" t="s">
        <v>68</v>
      </c>
      <c r="C102" s="57"/>
      <c r="D102" s="21"/>
      <c r="E102" s="21"/>
      <c r="F102" s="28"/>
      <c r="G102" s="22">
        <f t="shared" si="0"/>
        <v>0</v>
      </c>
      <c r="H102" s="22">
        <v>-419.45</v>
      </c>
      <c r="I102" s="22">
        <v>150</v>
      </c>
      <c r="J102" s="22">
        <v>-335.25</v>
      </c>
      <c r="K102" s="3">
        <v>-470.25</v>
      </c>
      <c r="L102" s="3">
        <v>141</v>
      </c>
      <c r="M102" s="44">
        <v>-599.25</v>
      </c>
      <c r="O102" s="3">
        <v>-14.7</v>
      </c>
      <c r="P102" s="22">
        <v>-87.12</v>
      </c>
      <c r="Q102" s="22">
        <v>-58.12</v>
      </c>
      <c r="R102" s="22">
        <v>29.830000000000041</v>
      </c>
      <c r="S102" s="33">
        <v>217.45</v>
      </c>
      <c r="T102" s="3">
        <v>1380.36</v>
      </c>
      <c r="U102" s="3">
        <v>-37.96</v>
      </c>
      <c r="V102" s="3">
        <v>1.17</v>
      </c>
      <c r="W102" s="3">
        <v>63.7</v>
      </c>
      <c r="X102" s="3">
        <v>-483.25</v>
      </c>
    </row>
    <row r="103" spans="1:24" x14ac:dyDescent="0.3">
      <c r="A103" s="3" t="s">
        <v>69</v>
      </c>
      <c r="C103" s="57"/>
      <c r="D103" s="21"/>
      <c r="E103" s="21"/>
      <c r="F103" s="28"/>
      <c r="G103" s="22">
        <f t="shared" si="0"/>
        <v>0</v>
      </c>
      <c r="H103" s="22">
        <v>11241.44</v>
      </c>
      <c r="I103" s="22">
        <v>10483.73</v>
      </c>
      <c r="J103" s="22">
        <v>11471.82</v>
      </c>
      <c r="K103" s="3">
        <v>10483.719999999999</v>
      </c>
      <c r="L103" s="3">
        <v>8259.9599999999991</v>
      </c>
      <c r="M103" s="44">
        <v>12149.8</v>
      </c>
      <c r="N103" s="3">
        <v>9374.93</v>
      </c>
      <c r="O103" s="3">
        <v>10252.26</v>
      </c>
      <c r="P103" s="22">
        <v>13398.35</v>
      </c>
      <c r="Q103" s="22">
        <v>9942.7199999999993</v>
      </c>
      <c r="R103" s="22">
        <v>9373.880000000001</v>
      </c>
      <c r="S103" s="33">
        <v>8622.2000000000007</v>
      </c>
      <c r="T103" s="3">
        <v>5903.68</v>
      </c>
      <c r="U103" s="3">
        <v>6896.32</v>
      </c>
      <c r="V103" s="3">
        <v>6142.33</v>
      </c>
      <c r="W103" s="3">
        <v>6412.24</v>
      </c>
      <c r="X103" s="3">
        <v>5845.6</v>
      </c>
    </row>
    <row r="104" spans="1:24" x14ac:dyDescent="0.3">
      <c r="A104" s="3" t="s">
        <v>70</v>
      </c>
      <c r="C104" s="57"/>
      <c r="D104" s="21"/>
      <c r="E104" s="21"/>
      <c r="G104" s="22">
        <f t="shared" si="0"/>
        <v>0</v>
      </c>
      <c r="H104" s="22"/>
      <c r="I104" s="22">
        <v>0</v>
      </c>
      <c r="J104" s="22">
        <v>0</v>
      </c>
      <c r="K104" s="3">
        <v>-180.6</v>
      </c>
      <c r="M104" s="44">
        <v>1111.1500000000001</v>
      </c>
      <c r="N104" s="3">
        <v>699.42</v>
      </c>
      <c r="O104" s="3">
        <v>592.41999999999996</v>
      </c>
      <c r="P104" s="22">
        <v>722.43</v>
      </c>
      <c r="Q104" s="22">
        <v>630.62</v>
      </c>
      <c r="R104" s="22">
        <v>1131.82</v>
      </c>
      <c r="S104" s="33">
        <v>1404.51</v>
      </c>
      <c r="T104" s="3">
        <v>879.26</v>
      </c>
      <c r="U104" s="3">
        <v>1166.7</v>
      </c>
      <c r="V104" s="3">
        <v>383.46</v>
      </c>
      <c r="W104" s="3">
        <v>982.76</v>
      </c>
      <c r="X104" s="3">
        <v>749.63</v>
      </c>
    </row>
    <row r="105" spans="1:24" x14ac:dyDescent="0.3">
      <c r="A105" s="45" t="s">
        <v>71</v>
      </c>
      <c r="B105" s="45"/>
      <c r="C105" s="57"/>
      <c r="D105" s="21"/>
      <c r="E105" s="21"/>
      <c r="F105" s="28"/>
      <c r="G105" s="22">
        <f t="shared" si="0"/>
        <v>0</v>
      </c>
      <c r="H105" s="22">
        <v>744.17</v>
      </c>
      <c r="I105" s="22">
        <v>1603.0500000000002</v>
      </c>
      <c r="J105" s="22">
        <v>913.01</v>
      </c>
      <c r="K105" s="3">
        <v>1563.6399999999999</v>
      </c>
      <c r="L105" s="3">
        <v>786.5</v>
      </c>
      <c r="M105" s="44">
        <v>2048.31</v>
      </c>
      <c r="N105" s="3">
        <v>2026.73</v>
      </c>
      <c r="O105" s="3">
        <v>1331.41</v>
      </c>
      <c r="P105" s="22">
        <v>1493.45</v>
      </c>
      <c r="Q105" s="22">
        <v>944.2</v>
      </c>
      <c r="R105" s="22">
        <v>1475.1</v>
      </c>
      <c r="S105" s="33">
        <v>1440.11</v>
      </c>
      <c r="T105" s="3">
        <v>521.37</v>
      </c>
      <c r="U105" s="3">
        <v>1565.52</v>
      </c>
      <c r="V105" s="3">
        <v>1238.1300000000001</v>
      </c>
      <c r="W105" s="3">
        <v>1066.29</v>
      </c>
      <c r="X105" s="3">
        <v>1035.23</v>
      </c>
    </row>
    <row r="106" spans="1:24" x14ac:dyDescent="0.3">
      <c r="A106" s="3" t="s">
        <v>72</v>
      </c>
      <c r="C106" s="57">
        <v>1950</v>
      </c>
      <c r="D106" s="21"/>
      <c r="E106" s="21"/>
      <c r="F106" s="28">
        <v>100</v>
      </c>
      <c r="G106" s="22">
        <f t="shared" si="0"/>
        <v>1850</v>
      </c>
      <c r="H106" s="22">
        <v>6508.93</v>
      </c>
      <c r="I106" s="22">
        <v>5424.57</v>
      </c>
      <c r="J106" s="22">
        <v>4586.38</v>
      </c>
      <c r="K106" s="3">
        <v>3977.4800000000005</v>
      </c>
      <c r="L106" s="3">
        <v>3178.5</v>
      </c>
      <c r="M106" s="3">
        <v>5386.03</v>
      </c>
      <c r="N106" s="3">
        <v>5572.9</v>
      </c>
      <c r="O106" s="3">
        <v>5248.97</v>
      </c>
      <c r="P106" s="22">
        <v>6690.07</v>
      </c>
      <c r="Q106" s="22">
        <v>6216.9</v>
      </c>
      <c r="R106" s="22">
        <v>4648.32</v>
      </c>
      <c r="S106" s="33">
        <v>5181.7700000000004</v>
      </c>
      <c r="T106" s="3">
        <v>2303.33</v>
      </c>
      <c r="U106" s="3">
        <v>2410.59</v>
      </c>
      <c r="V106" s="3">
        <v>1538.2</v>
      </c>
      <c r="W106" s="3">
        <v>1183.8900000000001</v>
      </c>
      <c r="X106" s="3">
        <v>1376.8</v>
      </c>
    </row>
    <row r="107" spans="1:24" x14ac:dyDescent="0.3">
      <c r="A107" s="3" t="s">
        <v>73</v>
      </c>
      <c r="C107" s="57"/>
      <c r="D107" s="21"/>
      <c r="E107" s="21"/>
      <c r="F107" s="28"/>
      <c r="G107" s="22">
        <f t="shared" si="0"/>
        <v>0</v>
      </c>
      <c r="H107" s="22">
        <v>3394.49</v>
      </c>
      <c r="I107" s="22">
        <v>2349.9499999999998</v>
      </c>
      <c r="J107" s="22">
        <v>2421.75</v>
      </c>
      <c r="K107" s="3">
        <v>2335.67</v>
      </c>
      <c r="L107" s="3">
        <v>1427</v>
      </c>
      <c r="M107" s="44">
        <v>1391.42</v>
      </c>
      <c r="N107" s="3">
        <v>1511.38</v>
      </c>
      <c r="O107" s="3">
        <v>1319.41</v>
      </c>
      <c r="P107" s="22">
        <v>1268.57</v>
      </c>
      <c r="Q107" s="22">
        <v>1418.07</v>
      </c>
      <c r="R107" s="22">
        <v>816.93000000000006</v>
      </c>
      <c r="S107" s="33">
        <v>1380.6</v>
      </c>
      <c r="T107" s="3">
        <v>594.05999999999995</v>
      </c>
      <c r="U107" s="3">
        <v>764.25</v>
      </c>
      <c r="V107" s="3">
        <v>656</v>
      </c>
      <c r="W107" s="3">
        <v>424.25</v>
      </c>
    </row>
    <row r="108" spans="1:24" x14ac:dyDescent="0.3">
      <c r="A108" s="3" t="s">
        <v>74</v>
      </c>
      <c r="C108" s="57"/>
      <c r="D108" s="21"/>
      <c r="E108" s="21"/>
      <c r="F108" s="28"/>
      <c r="G108" s="22">
        <f t="shared" si="0"/>
        <v>0</v>
      </c>
      <c r="H108" s="22">
        <v>1596.75</v>
      </c>
      <c r="I108" s="22">
        <v>1895.72</v>
      </c>
      <c r="J108" s="22">
        <v>2166.48</v>
      </c>
      <c r="K108" s="3">
        <v>2071.21</v>
      </c>
      <c r="L108" s="3">
        <v>2115.21</v>
      </c>
      <c r="M108" s="44">
        <v>1771.27</v>
      </c>
      <c r="N108" s="3">
        <v>1894.77</v>
      </c>
      <c r="O108" s="3">
        <v>2221.6999999999998</v>
      </c>
      <c r="P108" s="22">
        <v>981.03</v>
      </c>
      <c r="Q108" s="22">
        <v>0</v>
      </c>
      <c r="R108" s="22">
        <v>0</v>
      </c>
      <c r="S108" s="33"/>
      <c r="T108" s="3">
        <v>1159.71</v>
      </c>
    </row>
    <row r="109" spans="1:24" x14ac:dyDescent="0.3">
      <c r="A109" s="3" t="s">
        <v>75</v>
      </c>
      <c r="C109" s="57"/>
      <c r="D109" s="21"/>
      <c r="E109" s="21"/>
      <c r="F109" s="28"/>
      <c r="G109" s="22">
        <f t="shared" si="0"/>
        <v>0</v>
      </c>
      <c r="H109" s="22"/>
      <c r="I109" s="22">
        <v>0</v>
      </c>
      <c r="J109" s="22">
        <v>0</v>
      </c>
      <c r="K109" s="3">
        <v>0</v>
      </c>
      <c r="L109" s="3">
        <v>4077</v>
      </c>
      <c r="M109" s="44">
        <v>3761.85</v>
      </c>
      <c r="N109" s="3">
        <v>5327.32</v>
      </c>
      <c r="O109" s="3">
        <v>3823.55</v>
      </c>
      <c r="P109" s="22">
        <v>3354</v>
      </c>
      <c r="Q109" s="22">
        <v>2893.58</v>
      </c>
      <c r="R109" s="22">
        <v>3035</v>
      </c>
      <c r="S109" s="33">
        <v>2519.75</v>
      </c>
      <c r="T109" s="3">
        <v>1507.23</v>
      </c>
      <c r="U109" s="3">
        <v>1715.4</v>
      </c>
      <c r="V109" s="3">
        <v>1668.06</v>
      </c>
      <c r="W109" s="3">
        <v>586.25</v>
      </c>
      <c r="X109" s="3">
        <v>851.32</v>
      </c>
    </row>
    <row r="110" spans="1:24" x14ac:dyDescent="0.3">
      <c r="A110" s="3" t="s">
        <v>76</v>
      </c>
      <c r="C110" s="57"/>
      <c r="D110" s="21"/>
      <c r="E110" s="21"/>
      <c r="F110" s="28"/>
      <c r="G110" s="22">
        <f t="shared" si="0"/>
        <v>0</v>
      </c>
      <c r="H110" s="22">
        <v>571.77</v>
      </c>
      <c r="I110" s="22">
        <v>579</v>
      </c>
      <c r="J110" s="22"/>
      <c r="M110" s="44"/>
      <c r="P110" s="22"/>
      <c r="Q110" s="22"/>
      <c r="R110" s="22"/>
      <c r="S110" s="33"/>
    </row>
    <row r="111" spans="1:24" x14ac:dyDescent="0.3">
      <c r="A111" s="3" t="s">
        <v>77</v>
      </c>
      <c r="C111" s="57"/>
      <c r="D111" s="21"/>
      <c r="E111" s="21"/>
      <c r="F111" s="28"/>
      <c r="G111" s="22">
        <f t="shared" si="0"/>
        <v>0</v>
      </c>
      <c r="H111" s="22">
        <v>7722.77</v>
      </c>
      <c r="I111" s="22">
        <v>7803.18</v>
      </c>
      <c r="J111" s="22">
        <v>8785.08</v>
      </c>
      <c r="K111" s="3">
        <v>7292.66</v>
      </c>
      <c r="L111" s="3">
        <v>6056.57</v>
      </c>
      <c r="M111" s="44">
        <v>8360.11</v>
      </c>
      <c r="N111" s="3">
        <v>9516.65</v>
      </c>
      <c r="O111" s="3">
        <v>9370.15</v>
      </c>
      <c r="P111" s="22">
        <v>6350.98</v>
      </c>
      <c r="Q111" s="22">
        <v>5585.78</v>
      </c>
      <c r="R111" s="22">
        <v>6768.58</v>
      </c>
      <c r="S111" s="33">
        <v>6630.3</v>
      </c>
      <c r="T111" s="3">
        <v>8952.14</v>
      </c>
      <c r="U111" s="3">
        <v>7531.25</v>
      </c>
      <c r="V111" s="3">
        <v>6230.85</v>
      </c>
      <c r="W111" s="3">
        <v>5644.51</v>
      </c>
      <c r="X111" s="3">
        <v>5300.98</v>
      </c>
    </row>
    <row r="112" spans="1:24" x14ac:dyDescent="0.3">
      <c r="A112" s="3" t="s">
        <v>78</v>
      </c>
      <c r="C112" s="57"/>
      <c r="D112" s="21"/>
      <c r="E112" s="21"/>
      <c r="F112" s="28"/>
      <c r="G112" s="22">
        <f t="shared" si="0"/>
        <v>0</v>
      </c>
      <c r="H112" s="22">
        <v>784.99</v>
      </c>
      <c r="I112" s="22">
        <v>1388.02</v>
      </c>
      <c r="J112" s="22">
        <v>958.98</v>
      </c>
      <c r="K112" s="3">
        <v>1027.8400000000001</v>
      </c>
      <c r="L112" s="3">
        <v>1467.38</v>
      </c>
      <c r="M112" s="3">
        <v>1520.79</v>
      </c>
      <c r="N112" s="3">
        <v>1390.87</v>
      </c>
      <c r="O112" s="3">
        <v>1428.77</v>
      </c>
      <c r="P112" s="22">
        <v>1717.51</v>
      </c>
      <c r="Q112" s="22">
        <v>1398.82</v>
      </c>
      <c r="R112" s="22">
        <v>1385.53</v>
      </c>
      <c r="S112" s="33">
        <v>975.45</v>
      </c>
      <c r="T112" s="3">
        <v>952.8</v>
      </c>
      <c r="U112" s="3">
        <v>842.11</v>
      </c>
      <c r="V112" s="3">
        <v>678.7</v>
      </c>
      <c r="W112" s="3">
        <v>1467.77</v>
      </c>
      <c r="X112" s="3">
        <v>967.2</v>
      </c>
    </row>
    <row r="113" spans="1:24" x14ac:dyDescent="0.3">
      <c r="A113" s="3" t="s">
        <v>79</v>
      </c>
      <c r="C113" s="57"/>
      <c r="D113" s="21"/>
      <c r="E113" s="21"/>
      <c r="F113" s="28"/>
      <c r="G113" s="22">
        <f t="shared" si="0"/>
        <v>0</v>
      </c>
      <c r="H113" s="22">
        <v>2459.2600000000002</v>
      </c>
      <c r="I113" s="22">
        <v>1676.6399999999999</v>
      </c>
      <c r="J113" s="22"/>
      <c r="M113" s="3"/>
      <c r="P113" s="22"/>
      <c r="Q113" s="22"/>
      <c r="R113" s="22"/>
      <c r="S113" s="33"/>
    </row>
    <row r="114" spans="1:24" x14ac:dyDescent="0.3">
      <c r="A114" s="3" t="s">
        <v>80</v>
      </c>
      <c r="D114" s="21"/>
      <c r="E114" s="21"/>
      <c r="F114" s="21"/>
      <c r="G114" s="22">
        <f t="shared" si="0"/>
        <v>0</v>
      </c>
      <c r="H114" s="22">
        <v>1237.19</v>
      </c>
      <c r="I114" s="22">
        <v>1465.1100000000001</v>
      </c>
      <c r="J114" s="22">
        <v>637.71</v>
      </c>
      <c r="K114" s="3">
        <v>1323.04</v>
      </c>
      <c r="L114" s="3">
        <v>741.35</v>
      </c>
      <c r="M114" s="44">
        <v>1969.04</v>
      </c>
      <c r="N114" s="3">
        <v>3982.22</v>
      </c>
      <c r="O114" s="3">
        <v>2023.18</v>
      </c>
      <c r="P114" s="22">
        <v>2621.36</v>
      </c>
      <c r="Q114" s="22">
        <v>3349.77</v>
      </c>
      <c r="R114" s="22">
        <v>3036.4399999999996</v>
      </c>
      <c r="S114" s="33">
        <v>2814.15</v>
      </c>
      <c r="T114" s="3">
        <v>3308.11</v>
      </c>
      <c r="U114" s="3">
        <v>3147.05</v>
      </c>
      <c r="V114" s="3">
        <v>2461.5500000000002</v>
      </c>
      <c r="W114" s="3">
        <v>3414.85</v>
      </c>
      <c r="X114" s="3">
        <v>2959.41</v>
      </c>
    </row>
    <row r="115" spans="1:24" x14ac:dyDescent="0.3">
      <c r="A115" s="3" t="s">
        <v>81</v>
      </c>
      <c r="C115" s="74"/>
      <c r="D115" s="21"/>
      <c r="E115" s="21"/>
      <c r="F115" s="21"/>
      <c r="G115" s="22">
        <f t="shared" si="0"/>
        <v>0</v>
      </c>
      <c r="H115" s="22">
        <v>686.06</v>
      </c>
      <c r="I115" s="22">
        <v>478.5</v>
      </c>
      <c r="J115" s="22">
        <v>721.7</v>
      </c>
      <c r="K115" s="3">
        <v>1097.45</v>
      </c>
      <c r="L115" s="3">
        <v>672.5</v>
      </c>
      <c r="M115" s="44">
        <v>871.45</v>
      </c>
      <c r="N115" s="3">
        <v>578.04</v>
      </c>
      <c r="O115" s="3">
        <v>861.96</v>
      </c>
      <c r="P115" s="22">
        <v>1025.54</v>
      </c>
      <c r="Q115" s="22">
        <v>995.18</v>
      </c>
      <c r="R115" s="22">
        <v>0</v>
      </c>
      <c r="S115" s="33">
        <v>791.07</v>
      </c>
      <c r="T115" s="3">
        <v>219.94</v>
      </c>
      <c r="U115" s="3">
        <v>1020.83</v>
      </c>
      <c r="V115" s="3">
        <v>580.69000000000005</v>
      </c>
      <c r="W115" s="3">
        <v>1488.12</v>
      </c>
      <c r="X115" s="3">
        <v>1158.47</v>
      </c>
    </row>
    <row r="116" spans="1:24" x14ac:dyDescent="0.3">
      <c r="A116" s="3" t="s">
        <v>82</v>
      </c>
      <c r="C116" s="57"/>
      <c r="D116" s="21"/>
      <c r="E116" s="21"/>
      <c r="F116" s="28"/>
      <c r="G116" s="22">
        <f t="shared" si="0"/>
        <v>0</v>
      </c>
      <c r="H116" s="22">
        <v>3136.42</v>
      </c>
      <c r="I116" s="22">
        <v>2850.1</v>
      </c>
      <c r="J116" s="22">
        <v>0</v>
      </c>
      <c r="K116" s="3">
        <v>4541.24</v>
      </c>
      <c r="L116" s="3">
        <v>2745</v>
      </c>
      <c r="M116" s="3">
        <v>3579.7</v>
      </c>
      <c r="N116" s="3">
        <v>2776.29</v>
      </c>
      <c r="O116" s="3">
        <v>3223.79</v>
      </c>
      <c r="P116" s="22">
        <v>2214.36</v>
      </c>
      <c r="Q116" s="22">
        <v>1792.26</v>
      </c>
      <c r="R116" s="22">
        <v>1949.21</v>
      </c>
      <c r="S116" s="33">
        <v>1144.1500000000001</v>
      </c>
      <c r="T116" s="3">
        <v>750.21</v>
      </c>
      <c r="U116" s="3">
        <v>884.82</v>
      </c>
      <c r="V116" s="3">
        <v>767.66</v>
      </c>
      <c r="W116" s="3">
        <v>271.64</v>
      </c>
      <c r="X116" s="3">
        <v>598.6</v>
      </c>
    </row>
    <row r="117" spans="1:24" x14ac:dyDescent="0.3">
      <c r="A117" s="46" t="s">
        <v>83</v>
      </c>
      <c r="B117" s="46"/>
      <c r="C117" s="57"/>
      <c r="D117" s="21"/>
      <c r="E117" s="21"/>
      <c r="F117" s="28"/>
      <c r="G117" s="22">
        <f t="shared" si="0"/>
        <v>0</v>
      </c>
      <c r="H117" s="22">
        <v>2432.9499999999998</v>
      </c>
      <c r="I117" s="22">
        <v>2808.1099999999997</v>
      </c>
      <c r="J117" s="22">
        <v>3244.3300000000004</v>
      </c>
      <c r="K117" s="3">
        <v>3142.5699999999997</v>
      </c>
      <c r="L117" s="3">
        <v>2128.52</v>
      </c>
      <c r="M117" s="44">
        <v>3507.07</v>
      </c>
      <c r="N117" s="3">
        <v>4546.84</v>
      </c>
      <c r="O117" s="3">
        <v>3513.96</v>
      </c>
      <c r="P117" s="22">
        <v>3575.98</v>
      </c>
      <c r="Q117" s="22">
        <v>2782.17</v>
      </c>
      <c r="R117" s="22">
        <v>1468.4799999999998</v>
      </c>
      <c r="S117" s="33">
        <v>1800.47</v>
      </c>
      <c r="T117" s="3">
        <v>1827.31</v>
      </c>
      <c r="U117" s="3">
        <v>1526.53</v>
      </c>
      <c r="V117" s="3">
        <v>1612.04</v>
      </c>
      <c r="W117" s="3">
        <v>915.06</v>
      </c>
      <c r="X117" s="3">
        <v>1667.02</v>
      </c>
    </row>
    <row r="118" spans="1:24" x14ac:dyDescent="0.3">
      <c r="A118" s="46" t="s">
        <v>150</v>
      </c>
      <c r="B118" s="46"/>
      <c r="C118" s="57"/>
      <c r="D118" s="21"/>
      <c r="E118" s="21"/>
      <c r="F118" s="28"/>
      <c r="G118" s="22"/>
      <c r="H118" s="22"/>
      <c r="I118" s="22"/>
      <c r="J118" s="22"/>
      <c r="M118" s="44"/>
      <c r="P118" s="22"/>
      <c r="Q118" s="22"/>
      <c r="R118" s="22"/>
      <c r="S118" s="33"/>
    </row>
    <row r="119" spans="1:24" x14ac:dyDescent="0.3">
      <c r="A119" s="46" t="s">
        <v>151</v>
      </c>
      <c r="B119" s="46"/>
      <c r="C119" s="57">
        <f>9033.43+140</f>
        <v>9173.43</v>
      </c>
      <c r="D119" s="21"/>
      <c r="E119" s="21"/>
      <c r="F119" s="28"/>
      <c r="G119" s="22">
        <f t="shared" si="0"/>
        <v>9173.43</v>
      </c>
      <c r="H119" s="22"/>
      <c r="I119" s="22"/>
      <c r="J119" s="22"/>
      <c r="M119" s="44"/>
      <c r="P119" s="22"/>
      <c r="Q119" s="22"/>
      <c r="R119" s="22"/>
      <c r="S119" s="33"/>
    </row>
    <row r="120" spans="1:24" x14ac:dyDescent="0.3">
      <c r="A120" s="3" t="s">
        <v>84</v>
      </c>
      <c r="C120" s="57"/>
      <c r="D120" s="21"/>
      <c r="E120" s="21"/>
      <c r="F120" s="28"/>
      <c r="G120" s="22">
        <f t="shared" si="0"/>
        <v>0</v>
      </c>
      <c r="H120" s="22">
        <v>3007.61</v>
      </c>
      <c r="I120" s="22">
        <v>2364</v>
      </c>
      <c r="J120" s="22">
        <v>2314</v>
      </c>
      <c r="K120" s="3">
        <v>1125</v>
      </c>
      <c r="L120" s="3">
        <v>937</v>
      </c>
      <c r="M120" s="44">
        <v>922</v>
      </c>
      <c r="P120" s="22"/>
      <c r="Q120" s="22"/>
      <c r="R120" s="22"/>
      <c r="S120" s="33"/>
    </row>
    <row r="121" spans="1:24" x14ac:dyDescent="0.3">
      <c r="A121" s="3" t="s">
        <v>85</v>
      </c>
      <c r="D121" s="21"/>
      <c r="E121" s="21"/>
      <c r="G121" s="22">
        <f t="shared" si="0"/>
        <v>0</v>
      </c>
      <c r="H121" s="22">
        <v>518.02</v>
      </c>
      <c r="I121" s="22">
        <v>619.5</v>
      </c>
      <c r="J121" s="22">
        <v>580.30999999999995</v>
      </c>
      <c r="K121" s="3">
        <v>387.45</v>
      </c>
      <c r="M121" s="44">
        <v>170.45</v>
      </c>
      <c r="N121" s="3">
        <v>565</v>
      </c>
      <c r="P121" s="22"/>
      <c r="Q121" s="22"/>
      <c r="R121" s="22"/>
      <c r="S121" s="33"/>
    </row>
    <row r="122" spans="1:24" ht="15.5" thickBot="1" x14ac:dyDescent="0.35">
      <c r="A122" s="3" t="s">
        <v>86</v>
      </c>
      <c r="C122" s="75"/>
      <c r="D122" s="47"/>
      <c r="E122" s="47"/>
      <c r="F122" s="48"/>
      <c r="G122" s="49">
        <f t="shared" si="0"/>
        <v>0</v>
      </c>
      <c r="H122" s="49">
        <v>208.27</v>
      </c>
      <c r="I122" s="49">
        <v>483.31</v>
      </c>
      <c r="J122" s="49">
        <v>226.59000000000003</v>
      </c>
      <c r="K122" s="50">
        <v>259.28000000000003</v>
      </c>
      <c r="L122" s="50">
        <v>203.75</v>
      </c>
      <c r="M122" s="51">
        <v>237.35</v>
      </c>
      <c r="N122" s="50">
        <v>351.74</v>
      </c>
      <c r="O122" s="50">
        <v>294.10000000000002</v>
      </c>
      <c r="P122" s="49">
        <v>159.52000000000001</v>
      </c>
      <c r="Q122" s="49">
        <v>227.27</v>
      </c>
      <c r="R122" s="49">
        <v>301.77</v>
      </c>
      <c r="S122" s="52">
        <v>262.27</v>
      </c>
      <c r="T122" s="50">
        <v>240.29</v>
      </c>
      <c r="U122" s="50">
        <v>374</v>
      </c>
      <c r="V122" s="50">
        <v>334.59</v>
      </c>
      <c r="W122" s="50">
        <v>274.45999999999998</v>
      </c>
      <c r="X122" s="50">
        <v>412.46</v>
      </c>
    </row>
    <row r="123" spans="1:24" ht="15.5" thickTop="1" x14ac:dyDescent="0.3">
      <c r="A123" s="3" t="s">
        <v>87</v>
      </c>
      <c r="C123" s="57">
        <f>SUM(C89:C122)</f>
        <v>55959.98</v>
      </c>
      <c r="D123" s="21"/>
      <c r="E123" s="21"/>
      <c r="F123" s="22">
        <f>SUM(F89:F122)</f>
        <v>6638.78</v>
      </c>
      <c r="G123" s="22">
        <f>SUM(G89:G122)</f>
        <v>49321.200000000004</v>
      </c>
      <c r="H123" s="22">
        <f>SUM(H91:H122)</f>
        <v>98832.640000000029</v>
      </c>
      <c r="I123" s="22">
        <v>95148.410000000033</v>
      </c>
      <c r="J123" s="22">
        <v>88029.66</v>
      </c>
      <c r="K123" s="3">
        <v>83491.360000000001</v>
      </c>
      <c r="L123" s="3">
        <v>66270.070000000007</v>
      </c>
      <c r="M123" s="44">
        <v>110241.52</v>
      </c>
      <c r="N123" s="3">
        <v>111606.48</v>
      </c>
      <c r="O123" s="22">
        <f>SUM(O91:O122)</f>
        <v>85511.650000000023</v>
      </c>
      <c r="P123" s="22">
        <f>SUM(P91:P122)</f>
        <v>94048.019999999975</v>
      </c>
      <c r="Q123" s="22">
        <v>92419.08</v>
      </c>
      <c r="R123" s="22">
        <v>71838.73</v>
      </c>
      <c r="S123" s="3">
        <f>SUM(S91:S122)</f>
        <v>67204.720000000016</v>
      </c>
      <c r="T123" s="3">
        <f>SUM(T91:T122)</f>
        <v>56857.810000000012</v>
      </c>
      <c r="U123" s="3">
        <f>SUM(U91:U122)</f>
        <v>57046.59</v>
      </c>
      <c r="V123" s="3">
        <f>SUM(V92:V122)</f>
        <v>47912.799999999996</v>
      </c>
      <c r="W123" s="3">
        <f>SUM(W92:W122)</f>
        <v>50865.21</v>
      </c>
      <c r="X123" s="3">
        <f>SUM(X92:X122)</f>
        <v>45220.99</v>
      </c>
    </row>
    <row r="124" spans="1:24" x14ac:dyDescent="0.3">
      <c r="C124" s="57"/>
      <c r="D124" s="21"/>
      <c r="E124" s="21"/>
      <c r="F124" s="22"/>
      <c r="G124" s="22"/>
      <c r="H124" s="22"/>
      <c r="I124" s="22"/>
      <c r="M124" s="3"/>
      <c r="O124" s="22"/>
      <c r="P124" s="22"/>
      <c r="Q124" s="22"/>
      <c r="R124" s="33"/>
    </row>
    <row r="125" spans="1:24" x14ac:dyDescent="0.3">
      <c r="C125" s="57"/>
      <c r="D125" s="21"/>
      <c r="E125" s="21"/>
      <c r="F125" s="22"/>
      <c r="G125" s="22"/>
      <c r="H125" s="22"/>
      <c r="I125" s="22"/>
      <c r="M125" s="3"/>
      <c r="O125" s="22"/>
      <c r="P125" s="22"/>
      <c r="Q125" s="22"/>
      <c r="R125" s="33"/>
    </row>
    <row r="126" spans="1:24" x14ac:dyDescent="0.3">
      <c r="C126" s="57"/>
      <c r="D126" s="21"/>
      <c r="E126" s="21"/>
      <c r="F126" s="22"/>
      <c r="G126" s="22"/>
      <c r="H126" s="22"/>
      <c r="I126" s="22"/>
      <c r="M126" s="3"/>
      <c r="O126" s="22"/>
      <c r="P126" s="22"/>
      <c r="Q126" s="22"/>
      <c r="R126" s="33"/>
      <c r="W126" s="1"/>
    </row>
    <row r="127" spans="1:24" x14ac:dyDescent="0.3">
      <c r="C127" s="57"/>
      <c r="D127" s="21"/>
      <c r="E127" s="21"/>
      <c r="F127" s="22"/>
      <c r="G127" s="22"/>
      <c r="H127" s="22"/>
      <c r="I127" s="22"/>
      <c r="M127" s="3"/>
      <c r="O127" s="22"/>
      <c r="P127" s="22"/>
      <c r="Q127" s="22"/>
      <c r="R127" s="33"/>
      <c r="W127" s="1"/>
    </row>
    <row r="128" spans="1:24" x14ac:dyDescent="0.3">
      <c r="C128" s="57"/>
      <c r="D128" s="21"/>
      <c r="E128" s="21"/>
      <c r="F128" s="22"/>
      <c r="G128" s="22"/>
      <c r="H128" s="22"/>
      <c r="I128" s="22"/>
      <c r="M128" s="3"/>
      <c r="O128" s="22"/>
      <c r="P128" s="22"/>
      <c r="Q128" s="22"/>
      <c r="R128" s="33"/>
      <c r="W128" s="1"/>
    </row>
    <row r="129" spans="1:23" x14ac:dyDescent="0.3">
      <c r="C129" s="57"/>
      <c r="D129" s="21"/>
      <c r="E129" s="21" t="s">
        <v>162</v>
      </c>
      <c r="F129" s="22"/>
      <c r="G129" s="22"/>
      <c r="H129" s="22"/>
      <c r="I129" s="22"/>
      <c r="M129" s="3"/>
      <c r="O129" s="22"/>
      <c r="P129" s="22"/>
      <c r="Q129" s="22"/>
      <c r="R129" s="33"/>
      <c r="W129" s="1"/>
    </row>
    <row r="130" spans="1:23" x14ac:dyDescent="0.3">
      <c r="C130" s="57"/>
      <c r="D130" s="21"/>
      <c r="E130" s="21"/>
      <c r="F130" s="22"/>
      <c r="G130" s="22"/>
      <c r="H130" s="22"/>
      <c r="I130" s="22"/>
      <c r="M130" s="3"/>
      <c r="O130" s="22"/>
      <c r="P130" s="22"/>
      <c r="Q130" s="22"/>
      <c r="R130" s="33"/>
      <c r="W130" s="1"/>
    </row>
    <row r="131" spans="1:23" x14ac:dyDescent="0.3">
      <c r="C131" s="57"/>
      <c r="D131" s="21"/>
      <c r="E131" s="21"/>
      <c r="F131" s="22"/>
      <c r="G131" s="22"/>
      <c r="H131" s="22"/>
      <c r="I131" s="22"/>
      <c r="M131" s="3"/>
      <c r="O131" s="22"/>
      <c r="P131" s="22"/>
      <c r="Q131" s="22"/>
      <c r="R131" s="33"/>
      <c r="W131" s="1"/>
    </row>
    <row r="132" spans="1:23" x14ac:dyDescent="0.3">
      <c r="C132" s="57"/>
      <c r="D132" s="21"/>
      <c r="E132" s="21"/>
      <c r="F132" s="22"/>
      <c r="G132" s="22"/>
      <c r="H132" s="22"/>
      <c r="I132" s="22"/>
      <c r="M132" s="3"/>
      <c r="O132" s="22"/>
      <c r="P132" s="22"/>
      <c r="Q132" s="22"/>
      <c r="R132" s="33"/>
      <c r="W132" s="1"/>
    </row>
    <row r="133" spans="1:23" x14ac:dyDescent="0.3">
      <c r="C133" s="57"/>
      <c r="D133" s="21"/>
      <c r="E133" s="21"/>
      <c r="G133" s="22"/>
      <c r="H133" s="22"/>
      <c r="I133" s="22"/>
      <c r="M133" s="3"/>
      <c r="O133" s="22"/>
      <c r="P133" s="22"/>
      <c r="Q133" s="22"/>
      <c r="R133" s="33"/>
      <c r="W133" s="1"/>
    </row>
    <row r="134" spans="1:23" x14ac:dyDescent="0.3">
      <c r="D134" s="21"/>
      <c r="E134" s="21"/>
      <c r="F134" s="22"/>
      <c r="G134" s="22"/>
      <c r="H134" s="22"/>
      <c r="I134" s="22"/>
      <c r="M134" s="3"/>
      <c r="O134" s="22"/>
      <c r="P134" s="22"/>
      <c r="Q134" s="22"/>
      <c r="R134" s="33"/>
      <c r="W134" s="1"/>
    </row>
    <row r="135" spans="1:23" ht="16.149999999999999" customHeight="1" x14ac:dyDescent="0.3">
      <c r="H135" s="22"/>
      <c r="I135" s="22"/>
      <c r="M135" s="3"/>
      <c r="O135" s="22"/>
      <c r="P135" s="22"/>
      <c r="Q135" s="22"/>
      <c r="R135" s="33"/>
      <c r="W135" s="1"/>
    </row>
    <row r="136" spans="1:23" s="53" customFormat="1" ht="19.149999999999999" customHeight="1" x14ac:dyDescent="0.3">
      <c r="A136" s="36" t="s">
        <v>124</v>
      </c>
      <c r="B136" s="36"/>
      <c r="C136" s="73" t="s">
        <v>154</v>
      </c>
      <c r="D136" s="62"/>
      <c r="E136" s="62"/>
      <c r="F136" s="62"/>
      <c r="G136" s="62"/>
      <c r="H136" s="36"/>
      <c r="I136" s="36"/>
      <c r="J136" s="36"/>
      <c r="K136" s="36"/>
      <c r="L136" s="36"/>
      <c r="M136" s="36"/>
      <c r="N136" s="36"/>
      <c r="O136" s="36"/>
      <c r="Q136" s="36"/>
      <c r="R136" s="36"/>
      <c r="S136" s="36"/>
      <c r="T136" s="36"/>
      <c r="U136" s="36"/>
      <c r="V136" s="36"/>
      <c r="W136" s="36"/>
    </row>
    <row r="137" spans="1:23" x14ac:dyDescent="0.3">
      <c r="A137" s="3" t="s">
        <v>123</v>
      </c>
      <c r="C137" s="54" t="s">
        <v>55</v>
      </c>
      <c r="D137" s="54"/>
      <c r="E137" s="54"/>
      <c r="F137" s="55" t="s">
        <v>56</v>
      </c>
      <c r="G137" s="40" t="s">
        <v>122</v>
      </c>
      <c r="H137" s="55" t="s">
        <v>125</v>
      </c>
      <c r="I137" s="27" t="s">
        <v>126</v>
      </c>
      <c r="J137" s="40" t="s">
        <v>127</v>
      </c>
      <c r="K137" s="55" t="s">
        <v>128</v>
      </c>
      <c r="L137" s="55" t="s">
        <v>129</v>
      </c>
      <c r="M137" s="55" t="s">
        <v>130</v>
      </c>
      <c r="N137" s="55" t="s">
        <v>131</v>
      </c>
      <c r="O137" s="55" t="s">
        <v>132</v>
      </c>
      <c r="P137" s="29" t="s">
        <v>144</v>
      </c>
      <c r="Q137" s="56" t="s">
        <v>142</v>
      </c>
      <c r="R137" s="42" t="s">
        <v>135</v>
      </c>
      <c r="S137" s="42" t="s">
        <v>136</v>
      </c>
      <c r="T137" s="42" t="s">
        <v>137</v>
      </c>
      <c r="U137" s="42" t="s">
        <v>138</v>
      </c>
      <c r="V137" s="42" t="s">
        <v>139</v>
      </c>
      <c r="W137" s="42" t="s">
        <v>140</v>
      </c>
    </row>
    <row r="138" spans="1:23" x14ac:dyDescent="0.3">
      <c r="A138" s="3" t="s">
        <v>88</v>
      </c>
      <c r="C138" s="76"/>
      <c r="D138" s="21"/>
      <c r="E138" s="21"/>
      <c r="G138" s="22">
        <f t="shared" ref="G138:G144" si="1">C138-F138</f>
        <v>0</v>
      </c>
      <c r="H138" s="22">
        <v>1414.9</v>
      </c>
      <c r="I138" s="22">
        <v>1378.49</v>
      </c>
      <c r="L138" s="44"/>
      <c r="M138" s="3"/>
      <c r="O138" s="22"/>
      <c r="P138" s="22"/>
      <c r="Q138" s="22"/>
      <c r="R138" s="33"/>
    </row>
    <row r="139" spans="1:23" x14ac:dyDescent="0.3">
      <c r="A139" s="3" t="s">
        <v>89</v>
      </c>
      <c r="C139" s="57"/>
      <c r="D139" s="21"/>
      <c r="E139" s="21"/>
      <c r="F139" s="28"/>
      <c r="G139" s="22">
        <f t="shared" si="1"/>
        <v>0</v>
      </c>
      <c r="H139" s="22">
        <v>3877.42</v>
      </c>
      <c r="I139" s="22">
        <v>3327.01</v>
      </c>
      <c r="J139" s="3">
        <v>3165.76</v>
      </c>
      <c r="K139" s="3">
        <v>2482.5</v>
      </c>
      <c r="L139" s="44">
        <v>2882.25</v>
      </c>
      <c r="M139" s="3">
        <v>3237.5</v>
      </c>
      <c r="N139" s="3">
        <v>2506.5</v>
      </c>
      <c r="O139" s="22">
        <v>2271</v>
      </c>
      <c r="P139" s="22">
        <v>1951.36</v>
      </c>
      <c r="Q139" s="22">
        <v>2462.5</v>
      </c>
      <c r="R139" s="33">
        <v>2140</v>
      </c>
      <c r="S139" s="3">
        <v>3565.76</v>
      </c>
      <c r="T139" s="3">
        <v>3068.85</v>
      </c>
      <c r="U139" s="3">
        <v>3531.25</v>
      </c>
    </row>
    <row r="140" spans="1:23" x14ac:dyDescent="0.3">
      <c r="A140" s="3" t="s">
        <v>90</v>
      </c>
      <c r="C140" s="57"/>
      <c r="D140" s="21"/>
      <c r="E140" s="21"/>
      <c r="F140" s="28"/>
      <c r="G140" s="22">
        <f t="shared" si="1"/>
        <v>0</v>
      </c>
      <c r="H140" s="22">
        <v>950.02</v>
      </c>
      <c r="I140" s="22">
        <v>987.5</v>
      </c>
      <c r="J140" s="3">
        <v>0</v>
      </c>
      <c r="K140" s="3">
        <v>2706.1</v>
      </c>
      <c r="L140" s="44">
        <v>3033.07</v>
      </c>
      <c r="M140" s="3">
        <v>3087.56</v>
      </c>
      <c r="N140" s="3">
        <v>2252.48</v>
      </c>
      <c r="O140" s="22">
        <v>2101.3200000000002</v>
      </c>
      <c r="P140" s="22">
        <v>1541.98</v>
      </c>
      <c r="Q140" s="22">
        <v>0</v>
      </c>
      <c r="R140" s="33">
        <v>1646.57</v>
      </c>
      <c r="S140" s="3">
        <v>724.95</v>
      </c>
      <c r="T140" s="3">
        <v>1249.4000000000001</v>
      </c>
      <c r="U140" s="3">
        <v>526.70000000000005</v>
      </c>
    </row>
    <row r="141" spans="1:23" x14ac:dyDescent="0.3">
      <c r="A141" s="3" t="s">
        <v>91</v>
      </c>
      <c r="C141" s="57">
        <v>96687.81</v>
      </c>
      <c r="D141" s="21"/>
      <c r="E141" s="21"/>
      <c r="F141" s="28">
        <f>6000+134.85+120.47</f>
        <v>6255.3200000000006</v>
      </c>
      <c r="G141" s="22">
        <f t="shared" si="1"/>
        <v>90432.489999999991</v>
      </c>
      <c r="H141" s="22">
        <v>117826.16</v>
      </c>
      <c r="I141" s="22">
        <v>107254.81</v>
      </c>
      <c r="J141" s="3">
        <v>120601.03</v>
      </c>
      <c r="K141" s="3">
        <v>108113.87</v>
      </c>
      <c r="L141" s="44">
        <v>120958.2</v>
      </c>
      <c r="M141" s="3">
        <v>107967.67</v>
      </c>
      <c r="N141" s="3">
        <v>108941.64</v>
      </c>
      <c r="O141" s="22">
        <v>93880.9</v>
      </c>
      <c r="P141" s="22">
        <v>105863.52</v>
      </c>
      <c r="Q141" s="22">
        <v>104599.78</v>
      </c>
      <c r="R141" s="33">
        <v>125741.24</v>
      </c>
      <c r="S141" s="3">
        <v>132115.85999999999</v>
      </c>
      <c r="T141" s="3">
        <v>116965.54</v>
      </c>
      <c r="U141" s="3">
        <v>104652.43</v>
      </c>
      <c r="V141" s="3">
        <v>96748.9</v>
      </c>
      <c r="W141" s="3">
        <v>101982.35</v>
      </c>
    </row>
    <row r="142" spans="1:23" x14ac:dyDescent="0.3">
      <c r="A142" s="3" t="s">
        <v>92</v>
      </c>
      <c r="C142" s="57">
        <v>1317</v>
      </c>
      <c r="D142" s="21"/>
      <c r="E142" s="21"/>
      <c r="F142" s="28">
        <v>300</v>
      </c>
      <c r="G142" s="22">
        <f t="shared" si="1"/>
        <v>1017</v>
      </c>
      <c r="H142" s="22">
        <v>2859.86</v>
      </c>
      <c r="I142" s="22">
        <v>3011</v>
      </c>
      <c r="J142" s="3">
        <v>1684.5</v>
      </c>
      <c r="K142" s="3">
        <v>1171</v>
      </c>
      <c r="L142" s="44">
        <v>1539.8</v>
      </c>
      <c r="M142" s="3">
        <v>1664.77</v>
      </c>
      <c r="N142" s="3">
        <v>1461.7</v>
      </c>
      <c r="O142" s="22">
        <v>1267.9000000000001</v>
      </c>
      <c r="P142" s="22">
        <v>1019.75</v>
      </c>
      <c r="Q142" s="22">
        <v>1292.75</v>
      </c>
      <c r="R142" s="33">
        <v>1922.45</v>
      </c>
      <c r="S142" s="3">
        <v>1142.97</v>
      </c>
      <c r="T142" s="3" t="s">
        <v>93</v>
      </c>
      <c r="U142" s="3">
        <v>1649.25</v>
      </c>
      <c r="V142" s="3">
        <v>1292.44</v>
      </c>
      <c r="W142" s="3">
        <v>1209.1400000000001</v>
      </c>
    </row>
    <row r="143" spans="1:23" ht="30" x14ac:dyDescent="0.3">
      <c r="A143" s="43" t="s">
        <v>94</v>
      </c>
      <c r="B143" s="43"/>
      <c r="C143" s="57"/>
      <c r="D143" s="21"/>
      <c r="E143" s="21"/>
      <c r="F143" s="28"/>
      <c r="G143" s="22">
        <f t="shared" si="1"/>
        <v>0</v>
      </c>
      <c r="H143" s="22">
        <v>5750.5</v>
      </c>
      <c r="I143" s="22">
        <v>5300</v>
      </c>
      <c r="J143" s="3">
        <v>13200</v>
      </c>
      <c r="K143" s="3">
        <v>8175</v>
      </c>
      <c r="L143" s="44"/>
      <c r="M143" s="3"/>
      <c r="O143" s="22"/>
      <c r="P143" s="22"/>
      <c r="Q143" s="22"/>
      <c r="R143" s="33"/>
    </row>
    <row r="144" spans="1:23" ht="15.5" thickBot="1" x14ac:dyDescent="0.35">
      <c r="A144" s="3" t="s">
        <v>95</v>
      </c>
      <c r="C144" s="75"/>
      <c r="D144" s="47"/>
      <c r="E144" s="47"/>
      <c r="F144" s="48"/>
      <c r="G144" s="49">
        <f t="shared" si="1"/>
        <v>0</v>
      </c>
      <c r="H144" s="49">
        <v>385.43</v>
      </c>
      <c r="I144" s="49">
        <v>0</v>
      </c>
      <c r="J144" s="50">
        <v>3650</v>
      </c>
      <c r="K144" s="50"/>
      <c r="L144" s="51"/>
      <c r="M144" s="50">
        <v>972.12</v>
      </c>
      <c r="N144" s="50">
        <v>3869.35</v>
      </c>
      <c r="O144" s="49">
        <v>6007</v>
      </c>
      <c r="P144" s="49">
        <v>5281</v>
      </c>
      <c r="Q144" s="49">
        <v>6682</v>
      </c>
      <c r="R144" s="52">
        <v>5095</v>
      </c>
      <c r="S144" s="50">
        <v>4801</v>
      </c>
      <c r="T144" s="50">
        <v>4799</v>
      </c>
      <c r="U144" s="50">
        <v>3913</v>
      </c>
      <c r="V144" s="50">
        <v>4679</v>
      </c>
      <c r="W144" s="50">
        <v>3856</v>
      </c>
    </row>
    <row r="145" spans="1:23" s="6" customFormat="1" ht="16.5" customHeight="1" thickTop="1" x14ac:dyDescent="0.3">
      <c r="A145" s="63" t="s">
        <v>18</v>
      </c>
      <c r="B145" s="63"/>
      <c r="C145" s="77">
        <f>SUM(C138:C144)</f>
        <v>98004.81</v>
      </c>
      <c r="D145" s="60"/>
      <c r="E145" s="60"/>
      <c r="F145" s="60">
        <f>SUM(F138:F144)</f>
        <v>6555.3200000000006</v>
      </c>
      <c r="G145" s="61">
        <f>SUM(G138:G144)</f>
        <v>91449.489999999991</v>
      </c>
      <c r="H145" s="61">
        <f>SUM(H138:H144)</f>
        <v>133064.28999999998</v>
      </c>
      <c r="I145" s="61">
        <v>121723.12</v>
      </c>
      <c r="J145" s="6">
        <v>155013.29</v>
      </c>
      <c r="K145" s="6">
        <v>132785.07999999999</v>
      </c>
      <c r="L145" s="64">
        <v>133369.64000000001</v>
      </c>
      <c r="M145" s="6">
        <v>118322.77</v>
      </c>
      <c r="N145" s="61">
        <f>SUM(N138:N144)</f>
        <v>119031.67</v>
      </c>
      <c r="O145" s="61">
        <f>SUM(O138:O144)</f>
        <v>105528.12</v>
      </c>
      <c r="P145" s="61">
        <v>127058.07</v>
      </c>
      <c r="Q145" s="61">
        <v>126325.69</v>
      </c>
      <c r="R145" s="6">
        <f t="shared" ref="R145:W145" si="2">SUM(R138:R144)</f>
        <v>136545.26</v>
      </c>
      <c r="S145" s="6">
        <f t="shared" si="2"/>
        <v>142350.53999999998</v>
      </c>
      <c r="T145" s="6">
        <f t="shared" si="2"/>
        <v>126082.79</v>
      </c>
      <c r="U145" s="6">
        <f t="shared" si="2"/>
        <v>114272.62999999999</v>
      </c>
      <c r="V145" s="6">
        <f t="shared" si="2"/>
        <v>102720.34</v>
      </c>
      <c r="W145" s="6">
        <f t="shared" si="2"/>
        <v>107047.49</v>
      </c>
    </row>
    <row r="146" spans="1:23" s="53" customFormat="1" ht="19.149999999999999" customHeight="1" x14ac:dyDescent="0.3">
      <c r="A146" s="36"/>
      <c r="B146" s="36"/>
      <c r="C146" s="57"/>
      <c r="D146" s="21"/>
      <c r="E146" s="21"/>
      <c r="F146" s="27"/>
      <c r="H146" s="36"/>
      <c r="I146" s="36"/>
      <c r="J146" s="36"/>
      <c r="K146" s="36"/>
      <c r="L146" s="36"/>
      <c r="M146" s="36"/>
      <c r="N146" s="36"/>
      <c r="O146" s="36"/>
      <c r="Q146" s="36"/>
      <c r="R146" s="36"/>
      <c r="S146" s="36"/>
      <c r="T146" s="36"/>
      <c r="U146" s="36"/>
      <c r="V146" s="36"/>
      <c r="W146" s="36"/>
    </row>
    <row r="147" spans="1:23" ht="15.5" thickBot="1" x14ac:dyDescent="0.35">
      <c r="A147" s="3" t="s">
        <v>143</v>
      </c>
      <c r="C147" s="54" t="s">
        <v>55</v>
      </c>
      <c r="D147" s="54"/>
      <c r="E147" s="54"/>
      <c r="F147" s="55" t="s">
        <v>56</v>
      </c>
      <c r="G147" s="78" t="s">
        <v>122</v>
      </c>
      <c r="H147" s="55" t="s">
        <v>125</v>
      </c>
      <c r="I147" s="56" t="s">
        <v>126</v>
      </c>
      <c r="J147" s="40" t="s">
        <v>127</v>
      </c>
      <c r="K147" s="55" t="s">
        <v>128</v>
      </c>
      <c r="L147" s="55" t="s">
        <v>129</v>
      </c>
      <c r="M147" s="55" t="s">
        <v>130</v>
      </c>
      <c r="N147" s="55" t="s">
        <v>131</v>
      </c>
      <c r="O147" s="55" t="s">
        <v>132</v>
      </c>
      <c r="P147" s="29" t="s">
        <v>141</v>
      </c>
      <c r="Q147" s="56" t="s">
        <v>142</v>
      </c>
      <c r="R147" s="42" t="s">
        <v>135</v>
      </c>
      <c r="S147" s="42" t="s">
        <v>136</v>
      </c>
      <c r="T147" s="42" t="s">
        <v>137</v>
      </c>
      <c r="U147" s="42" t="s">
        <v>138</v>
      </c>
      <c r="V147" s="42" t="s">
        <v>139</v>
      </c>
      <c r="W147" s="42" t="s">
        <v>140</v>
      </c>
    </row>
    <row r="148" spans="1:23" x14ac:dyDescent="0.3">
      <c r="A148" s="3" t="s">
        <v>96</v>
      </c>
      <c r="C148" s="57"/>
      <c r="D148" s="21"/>
      <c r="E148" s="21"/>
      <c r="G148" s="65">
        <f t="shared" ref="G148:G152" si="3">C148-F148</f>
        <v>0</v>
      </c>
      <c r="H148" s="22">
        <v>0</v>
      </c>
      <c r="I148" s="22">
        <v>0</v>
      </c>
      <c r="J148" s="3">
        <v>0</v>
      </c>
      <c r="L148" s="44">
        <v>1536.5</v>
      </c>
      <c r="M148" s="3">
        <v>276.33</v>
      </c>
      <c r="N148" s="3">
        <v>4024.53</v>
      </c>
      <c r="O148" s="22"/>
      <c r="P148" s="22">
        <v>171.95</v>
      </c>
      <c r="Q148" s="22"/>
      <c r="R148" s="33">
        <v>2947.55</v>
      </c>
      <c r="S148" s="3">
        <v>2032.45</v>
      </c>
      <c r="T148" s="3">
        <v>4225.72</v>
      </c>
      <c r="U148" s="3">
        <v>4178</v>
      </c>
      <c r="V148" s="3">
        <v>3002.76</v>
      </c>
      <c r="W148" s="3">
        <v>2659.89</v>
      </c>
    </row>
    <row r="149" spans="1:23" x14ac:dyDescent="0.3">
      <c r="A149" s="3" t="s">
        <v>97</v>
      </c>
      <c r="C149" s="57"/>
      <c r="D149" s="21"/>
      <c r="E149" s="21"/>
      <c r="F149" s="28"/>
      <c r="G149" s="65">
        <f t="shared" si="3"/>
        <v>0</v>
      </c>
      <c r="H149" s="22">
        <v>4338</v>
      </c>
      <c r="I149" s="22">
        <v>4474.17</v>
      </c>
      <c r="J149" s="3">
        <v>4347.2900000000009</v>
      </c>
      <c r="K149" s="3">
        <v>3117.04</v>
      </c>
      <c r="L149" s="44">
        <v>3194.12</v>
      </c>
      <c r="M149" s="3">
        <v>3273.38</v>
      </c>
      <c r="N149" s="3">
        <v>3173.35</v>
      </c>
      <c r="O149" s="22"/>
      <c r="P149" s="22">
        <v>3610.33</v>
      </c>
      <c r="Q149" s="22">
        <v>3278.2799999999997</v>
      </c>
      <c r="R149" s="33">
        <v>2750.23</v>
      </c>
      <c r="S149" s="3">
        <v>2673.55</v>
      </c>
      <c r="T149" s="3">
        <v>3024.1</v>
      </c>
      <c r="U149" s="3">
        <v>2608.71</v>
      </c>
      <c r="V149" s="3">
        <v>2313.71</v>
      </c>
      <c r="W149" s="3">
        <v>1708.48</v>
      </c>
    </row>
    <row r="150" spans="1:23" x14ac:dyDescent="0.3">
      <c r="A150" s="3" t="s">
        <v>98</v>
      </c>
      <c r="C150" s="57"/>
      <c r="D150" s="21"/>
      <c r="E150" s="21"/>
      <c r="F150" s="28"/>
      <c r="G150" s="65">
        <f t="shared" si="3"/>
        <v>0</v>
      </c>
      <c r="H150" s="22">
        <v>4401.45</v>
      </c>
      <c r="I150" s="22">
        <v>4016.48</v>
      </c>
      <c r="J150" s="3">
        <v>5118.16</v>
      </c>
      <c r="K150" s="3">
        <v>5268.6</v>
      </c>
      <c r="L150" s="44">
        <v>1676.69</v>
      </c>
      <c r="M150" s="3">
        <v>5994.36</v>
      </c>
      <c r="N150" s="3">
        <v>2744.47</v>
      </c>
      <c r="O150" s="22">
        <v>5539.14</v>
      </c>
      <c r="P150" s="22">
        <v>2881.99</v>
      </c>
      <c r="Q150" s="22">
        <v>3639.3500000000004</v>
      </c>
      <c r="R150" s="33"/>
      <c r="S150" s="3">
        <v>101</v>
      </c>
      <c r="T150" s="3">
        <v>260.7</v>
      </c>
      <c r="U150" s="3">
        <v>383.71</v>
      </c>
      <c r="V150" s="3">
        <v>240.2</v>
      </c>
      <c r="W150" s="3">
        <v>94.35</v>
      </c>
    </row>
    <row r="151" spans="1:23" x14ac:dyDescent="0.3">
      <c r="A151" s="3" t="s">
        <v>99</v>
      </c>
      <c r="C151" s="57"/>
      <c r="D151" s="21"/>
      <c r="E151" s="21"/>
      <c r="F151" s="28"/>
      <c r="G151" s="65">
        <f t="shared" si="3"/>
        <v>0</v>
      </c>
      <c r="H151" s="22">
        <v>734</v>
      </c>
      <c r="I151" s="22">
        <v>391</v>
      </c>
      <c r="J151" s="3">
        <v>853</v>
      </c>
      <c r="K151" s="3">
        <v>477</v>
      </c>
      <c r="L151" s="44">
        <v>1171</v>
      </c>
      <c r="M151" s="3">
        <v>1349.93</v>
      </c>
      <c r="N151" s="3">
        <v>1100.9000000000001</v>
      </c>
      <c r="O151" s="22">
        <v>1097</v>
      </c>
      <c r="P151" s="22">
        <v>887</v>
      </c>
      <c r="Q151" s="22">
        <v>1147</v>
      </c>
      <c r="R151" s="33">
        <v>761</v>
      </c>
      <c r="S151" s="3">
        <v>184.5</v>
      </c>
      <c r="T151" s="3">
        <v>715</v>
      </c>
      <c r="U151" s="3">
        <v>817</v>
      </c>
      <c r="V151" s="3">
        <v>549</v>
      </c>
      <c r="W151" s="3">
        <v>677</v>
      </c>
    </row>
    <row r="152" spans="1:23" ht="15.5" thickBot="1" x14ac:dyDescent="0.35">
      <c r="A152" s="3" t="s">
        <v>100</v>
      </c>
      <c r="C152" s="75"/>
      <c r="D152" s="47"/>
      <c r="E152" s="47"/>
      <c r="F152" s="48"/>
      <c r="G152" s="49">
        <f t="shared" si="3"/>
        <v>0</v>
      </c>
      <c r="H152" s="49">
        <v>0</v>
      </c>
      <c r="I152" s="49">
        <v>0</v>
      </c>
      <c r="J152" s="50">
        <v>0</v>
      </c>
      <c r="K152" s="50"/>
      <c r="L152" s="51">
        <v>1897.45</v>
      </c>
      <c r="M152" s="50">
        <v>1616</v>
      </c>
      <c r="N152" s="50"/>
      <c r="O152" s="49">
        <v>250</v>
      </c>
      <c r="P152" s="49">
        <v>0</v>
      </c>
      <c r="Q152" s="49">
        <v>1526.71</v>
      </c>
      <c r="R152" s="52">
        <v>1080.56</v>
      </c>
      <c r="S152" s="50">
        <v>997.3</v>
      </c>
      <c r="T152" s="50">
        <v>883.81</v>
      </c>
      <c r="U152" s="50"/>
      <c r="V152" s="50"/>
      <c r="W152" s="50"/>
    </row>
    <row r="153" spans="1:23" s="6" customFormat="1" ht="15.5" thickTop="1" x14ac:dyDescent="0.3">
      <c r="A153" s="6" t="s">
        <v>101</v>
      </c>
      <c r="C153" s="77">
        <f>SUM(C148:C152)</f>
        <v>0</v>
      </c>
      <c r="D153" s="60"/>
      <c r="E153" s="60"/>
      <c r="F153" s="61">
        <f>SUM(F148:F152)</f>
        <v>0</v>
      </c>
      <c r="G153" s="61">
        <f>SUM(G148:G152)</f>
        <v>0</v>
      </c>
      <c r="H153" s="61">
        <f>SUM(H148:H152)</f>
        <v>9473.4500000000007</v>
      </c>
      <c r="I153" s="61">
        <v>8881.65</v>
      </c>
      <c r="J153" s="6">
        <v>10318.450000000001</v>
      </c>
      <c r="K153" s="6">
        <v>8862.64</v>
      </c>
      <c r="L153" s="64">
        <v>9808.76</v>
      </c>
      <c r="M153" s="6">
        <v>13713.1</v>
      </c>
      <c r="N153" s="61">
        <f>SUM(N148:N152)</f>
        <v>11043.25</v>
      </c>
      <c r="O153" s="61">
        <f>SUM(O148:O152)</f>
        <v>6886.14</v>
      </c>
      <c r="P153" s="61">
        <v>9109.0300000000007</v>
      </c>
      <c r="Q153" s="61">
        <f t="shared" ref="Q153:W153" si="4">SUM(Q148:Q152)</f>
        <v>9591.34</v>
      </c>
      <c r="R153" s="6">
        <f t="shared" si="4"/>
        <v>7539.34</v>
      </c>
      <c r="S153" s="6">
        <f t="shared" si="4"/>
        <v>5988.8</v>
      </c>
      <c r="T153" s="6">
        <f t="shared" si="4"/>
        <v>9109.33</v>
      </c>
      <c r="U153" s="6">
        <f t="shared" si="4"/>
        <v>7987.42</v>
      </c>
      <c r="V153" s="6">
        <f t="shared" si="4"/>
        <v>6105.67</v>
      </c>
      <c r="W153" s="6">
        <f t="shared" si="4"/>
        <v>5139.72</v>
      </c>
    </row>
    <row r="154" spans="1:23" s="53" customFormat="1" x14ac:dyDescent="0.3">
      <c r="B154" s="36"/>
      <c r="C154" s="57"/>
      <c r="D154" s="57"/>
      <c r="E154" s="57"/>
      <c r="F154" s="27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58"/>
      <c r="W154" s="58"/>
    </row>
    <row r="155" spans="1:23" x14ac:dyDescent="0.3">
      <c r="A155" s="36" t="s">
        <v>102</v>
      </c>
      <c r="C155" s="54" t="s">
        <v>55</v>
      </c>
      <c r="D155" s="54"/>
      <c r="E155" s="54"/>
      <c r="F155" s="55" t="s">
        <v>56</v>
      </c>
      <c r="G155" s="40" t="s">
        <v>122</v>
      </c>
      <c r="H155" s="55" t="s">
        <v>125</v>
      </c>
      <c r="I155" s="27" t="s">
        <v>126</v>
      </c>
      <c r="J155" s="40" t="s">
        <v>127</v>
      </c>
      <c r="K155" s="55" t="s">
        <v>128</v>
      </c>
      <c r="L155" s="55" t="s">
        <v>129</v>
      </c>
      <c r="M155" s="55" t="s">
        <v>130</v>
      </c>
      <c r="N155" s="55" t="s">
        <v>131</v>
      </c>
      <c r="O155" s="55" t="s">
        <v>132</v>
      </c>
      <c r="P155" s="29" t="s">
        <v>133</v>
      </c>
      <c r="Q155" s="56" t="s">
        <v>134</v>
      </c>
      <c r="R155" s="42" t="s">
        <v>135</v>
      </c>
      <c r="S155" s="42" t="s">
        <v>136</v>
      </c>
      <c r="T155" s="42" t="s">
        <v>137</v>
      </c>
      <c r="U155" s="42" t="s">
        <v>138</v>
      </c>
      <c r="V155" s="42" t="s">
        <v>139</v>
      </c>
      <c r="W155" s="42" t="s">
        <v>140</v>
      </c>
    </row>
    <row r="156" spans="1:23" x14ac:dyDescent="0.3">
      <c r="A156" s="3" t="s">
        <v>103</v>
      </c>
      <c r="C156" s="57">
        <v>1940</v>
      </c>
      <c r="D156" s="21"/>
      <c r="E156" s="21"/>
      <c r="F156" s="22">
        <v>593.75</v>
      </c>
      <c r="G156" s="22">
        <f t="shared" ref="G156:G172" si="5">C156-F156</f>
        <v>1346.25</v>
      </c>
      <c r="H156" s="22">
        <v>3446.5</v>
      </c>
      <c r="I156" s="22">
        <v>3102.91</v>
      </c>
      <c r="J156" s="3">
        <v>2252.1</v>
      </c>
      <c r="K156" s="3">
        <v>1838.5</v>
      </c>
      <c r="L156" s="44">
        <v>1232</v>
      </c>
      <c r="M156" s="3">
        <v>1294.25</v>
      </c>
      <c r="N156" s="3">
        <v>1523.5</v>
      </c>
      <c r="O156" s="22">
        <v>1568.45</v>
      </c>
      <c r="P156" s="22">
        <v>1720</v>
      </c>
      <c r="Q156" s="22">
        <v>0</v>
      </c>
      <c r="R156" s="33"/>
      <c r="S156" s="3">
        <v>0</v>
      </c>
      <c r="T156" s="3">
        <v>0</v>
      </c>
      <c r="V156" s="3">
        <v>0</v>
      </c>
      <c r="W156" s="3">
        <v>630</v>
      </c>
    </row>
    <row r="157" spans="1:23" x14ac:dyDescent="0.3">
      <c r="A157" s="3" t="s">
        <v>147</v>
      </c>
      <c r="C157" s="57"/>
      <c r="D157" s="21"/>
      <c r="E157" s="21"/>
      <c r="F157" s="22"/>
      <c r="G157" s="22">
        <f t="shared" si="5"/>
        <v>0</v>
      </c>
      <c r="H157" s="22"/>
      <c r="I157" s="22">
        <v>54.59</v>
      </c>
      <c r="J157" s="3">
        <v>-2635.05</v>
      </c>
      <c r="L157" s="44"/>
      <c r="M157" s="3"/>
      <c r="O157" s="22"/>
      <c r="P157" s="22"/>
      <c r="Q157" s="22"/>
      <c r="R157" s="33"/>
    </row>
    <row r="158" spans="1:23" x14ac:dyDescent="0.3">
      <c r="A158" s="45" t="s">
        <v>104</v>
      </c>
      <c r="B158" s="45"/>
      <c r="C158" s="57">
        <f>23800+2485+5000</f>
        <v>31285</v>
      </c>
      <c r="D158" s="83"/>
      <c r="E158" s="21"/>
      <c r="F158" s="22"/>
      <c r="G158" s="22">
        <f t="shared" si="5"/>
        <v>31285</v>
      </c>
      <c r="H158" s="22">
        <v>30900</v>
      </c>
      <c r="I158" s="22">
        <v>28600</v>
      </c>
      <c r="J158" s="3">
        <v>36025.449999999997</v>
      </c>
      <c r="K158" s="3">
        <v>32950</v>
      </c>
      <c r="L158" s="44">
        <v>35200</v>
      </c>
      <c r="M158" s="3">
        <v>30350</v>
      </c>
      <c r="N158" s="3">
        <v>11050</v>
      </c>
      <c r="O158" s="22">
        <v>17900</v>
      </c>
      <c r="P158" s="22">
        <v>18100</v>
      </c>
      <c r="Q158" s="22">
        <v>14475</v>
      </c>
      <c r="R158" s="33">
        <v>23925</v>
      </c>
      <c r="S158" s="3">
        <v>-374.75</v>
      </c>
      <c r="T158" s="3">
        <v>1628.67</v>
      </c>
      <c r="U158" s="3">
        <v>11150</v>
      </c>
      <c r="V158" s="3">
        <v>11437.5</v>
      </c>
      <c r="W158" s="3">
        <v>1280</v>
      </c>
    </row>
    <row r="159" spans="1:23" x14ac:dyDescent="0.3">
      <c r="A159" s="3" t="s">
        <v>105</v>
      </c>
      <c r="C159" s="57"/>
      <c r="D159" s="21"/>
      <c r="E159" s="21"/>
      <c r="F159" s="22"/>
      <c r="G159" s="22">
        <f t="shared" si="5"/>
        <v>0</v>
      </c>
      <c r="H159" s="22">
        <v>65</v>
      </c>
      <c r="I159" s="22">
        <v>125</v>
      </c>
      <c r="J159" s="3">
        <v>50</v>
      </c>
      <c r="K159" s="3">
        <v>15</v>
      </c>
      <c r="L159" s="44">
        <v>506.18</v>
      </c>
      <c r="M159" s="3">
        <v>70</v>
      </c>
      <c r="N159" s="3">
        <v>50</v>
      </c>
      <c r="O159" s="22">
        <v>145</v>
      </c>
      <c r="P159" s="22">
        <v>110</v>
      </c>
      <c r="Q159" s="22">
        <v>40</v>
      </c>
      <c r="R159" s="33">
        <v>30</v>
      </c>
      <c r="S159" s="3">
        <v>80</v>
      </c>
      <c r="T159" s="3">
        <v>40</v>
      </c>
      <c r="U159" s="3">
        <v>80</v>
      </c>
      <c r="V159" s="3">
        <v>90</v>
      </c>
      <c r="W159" s="3">
        <v>104</v>
      </c>
    </row>
    <row r="160" spans="1:23" x14ac:dyDescent="0.3">
      <c r="A160" s="3" t="s">
        <v>106</v>
      </c>
      <c r="C160" s="57"/>
      <c r="D160" s="21"/>
      <c r="E160" s="21"/>
      <c r="F160" s="22"/>
      <c r="G160" s="22">
        <f t="shared" si="5"/>
        <v>0</v>
      </c>
      <c r="H160" s="22">
        <v>214</v>
      </c>
      <c r="I160" s="22">
        <v>900.71000000000026</v>
      </c>
      <c r="J160" s="3">
        <v>453.51</v>
      </c>
      <c r="K160" s="3">
        <v>59</v>
      </c>
      <c r="L160" s="44">
        <v>34</v>
      </c>
      <c r="M160" s="3">
        <v>1102.72</v>
      </c>
      <c r="N160" s="3">
        <v>224</v>
      </c>
      <c r="O160" s="22">
        <v>647</v>
      </c>
      <c r="P160" s="22">
        <v>0</v>
      </c>
      <c r="Q160" s="22">
        <v>824.78</v>
      </c>
      <c r="R160" s="33">
        <v>770.8</v>
      </c>
      <c r="S160" s="3">
        <v>693.89</v>
      </c>
      <c r="T160" s="3">
        <v>388.59</v>
      </c>
      <c r="U160" s="3">
        <v>774.18</v>
      </c>
      <c r="V160" s="3">
        <v>743.56</v>
      </c>
      <c r="W160" s="3">
        <v>496.7</v>
      </c>
    </row>
    <row r="161" spans="1:23" x14ac:dyDescent="0.3">
      <c r="A161" s="3" t="s">
        <v>107</v>
      </c>
      <c r="C161" s="57">
        <v>116.73</v>
      </c>
      <c r="D161" s="21"/>
      <c r="E161" s="59"/>
      <c r="F161" s="22"/>
      <c r="G161" s="22">
        <f t="shared" si="5"/>
        <v>116.73</v>
      </c>
      <c r="H161" s="22">
        <v>353.34</v>
      </c>
      <c r="I161" s="22">
        <v>350.97</v>
      </c>
      <c r="J161" s="3">
        <v>146.02999999999997</v>
      </c>
      <c r="K161" s="3">
        <v>98.13</v>
      </c>
      <c r="L161" s="44">
        <v>173.45</v>
      </c>
      <c r="M161" s="3"/>
      <c r="O161" s="22"/>
      <c r="P161" s="22">
        <v>0</v>
      </c>
      <c r="Q161" s="22">
        <v>0.88</v>
      </c>
      <c r="R161" s="33">
        <v>50.67</v>
      </c>
      <c r="S161" s="3">
        <v>431.09</v>
      </c>
      <c r="T161" s="3">
        <v>154.22</v>
      </c>
      <c r="U161" s="3">
        <v>192.91</v>
      </c>
      <c r="V161" s="3">
        <v>261.54000000000002</v>
      </c>
      <c r="W161" s="3">
        <v>425.45</v>
      </c>
    </row>
    <row r="162" spans="1:23" x14ac:dyDescent="0.3">
      <c r="A162" s="3" t="s">
        <v>108</v>
      </c>
      <c r="C162" s="57"/>
      <c r="D162" s="59"/>
      <c r="E162" s="59"/>
      <c r="F162" s="22"/>
      <c r="G162" s="22">
        <f t="shared" si="5"/>
        <v>0</v>
      </c>
      <c r="H162" s="22">
        <v>108.53</v>
      </c>
      <c r="I162" s="22"/>
      <c r="L162" s="44"/>
      <c r="M162" s="3"/>
      <c r="O162" s="22"/>
      <c r="P162" s="22"/>
      <c r="Q162" s="22"/>
      <c r="R162" s="33"/>
    </row>
    <row r="163" spans="1:23" x14ac:dyDescent="0.3">
      <c r="A163" s="3" t="s">
        <v>109</v>
      </c>
      <c r="C163" s="57">
        <f>79088.3-150</f>
        <v>78938.3</v>
      </c>
      <c r="D163" s="59"/>
      <c r="E163" s="21"/>
      <c r="F163" s="22"/>
      <c r="G163" s="22">
        <f t="shared" si="5"/>
        <v>78938.3</v>
      </c>
      <c r="H163" s="22">
        <v>2950.97</v>
      </c>
      <c r="I163" s="22">
        <v>4819.9400000000005</v>
      </c>
      <c r="J163" s="3">
        <v>5572.75</v>
      </c>
      <c r="K163" s="3">
        <v>3687</v>
      </c>
      <c r="L163" s="44">
        <v>1783</v>
      </c>
      <c r="M163" s="3">
        <v>17.98</v>
      </c>
      <c r="N163" s="3">
        <v>868.49</v>
      </c>
      <c r="O163" s="22">
        <v>1131.42</v>
      </c>
      <c r="P163" s="22">
        <v>1957.02</v>
      </c>
      <c r="Q163" s="22">
        <v>115</v>
      </c>
      <c r="R163" s="33">
        <v>707.42</v>
      </c>
      <c r="S163" s="3">
        <v>2082.9899999999998</v>
      </c>
      <c r="T163" s="3">
        <v>2781</v>
      </c>
      <c r="U163" s="3">
        <v>3719.3</v>
      </c>
      <c r="V163" s="3">
        <v>291.37</v>
      </c>
      <c r="W163" s="3">
        <v>3210.72</v>
      </c>
    </row>
    <row r="164" spans="1:23" x14ac:dyDescent="0.3">
      <c r="A164" s="3" t="s">
        <v>110</v>
      </c>
      <c r="C164" s="57"/>
      <c r="D164" s="21"/>
      <c r="E164" s="21"/>
      <c r="F164" s="22"/>
      <c r="G164" s="22">
        <f t="shared" si="5"/>
        <v>0</v>
      </c>
      <c r="H164" s="22">
        <v>4395.34</v>
      </c>
      <c r="I164" s="22">
        <v>2464.91</v>
      </c>
      <c r="J164" s="3">
        <v>1931</v>
      </c>
      <c r="K164" s="3">
        <v>1666</v>
      </c>
      <c r="L164" s="44">
        <v>2399</v>
      </c>
      <c r="M164" s="3">
        <v>1961.41</v>
      </c>
      <c r="N164" s="3">
        <v>2018</v>
      </c>
      <c r="O164" s="22">
        <v>3166</v>
      </c>
      <c r="P164" s="22">
        <v>2503</v>
      </c>
      <c r="Q164" s="22">
        <v>2320</v>
      </c>
      <c r="R164" s="33">
        <v>1782</v>
      </c>
      <c r="S164" s="3">
        <v>2223</v>
      </c>
      <c r="T164" s="3">
        <v>1544.5</v>
      </c>
      <c r="U164" s="3">
        <v>1258.5</v>
      </c>
    </row>
    <row r="165" spans="1:23" x14ac:dyDescent="0.3">
      <c r="A165" s="3" t="s">
        <v>111</v>
      </c>
      <c r="C165" s="57"/>
      <c r="D165" s="21"/>
      <c r="E165" s="21"/>
      <c r="F165" s="22"/>
      <c r="G165" s="22">
        <f t="shared" si="5"/>
        <v>0</v>
      </c>
      <c r="H165" s="22"/>
      <c r="I165" s="22">
        <v>83.64</v>
      </c>
      <c r="J165" s="3">
        <v>0</v>
      </c>
      <c r="K165" s="3">
        <v>209.88</v>
      </c>
      <c r="L165" s="44">
        <v>328.19</v>
      </c>
      <c r="M165" s="3"/>
      <c r="N165" s="3">
        <v>282</v>
      </c>
      <c r="O165" s="22">
        <v>241.02</v>
      </c>
      <c r="P165" s="22">
        <v>0</v>
      </c>
      <c r="Q165" s="22">
        <v>328.19</v>
      </c>
      <c r="S165" s="3">
        <v>266.19</v>
      </c>
      <c r="T165" s="3">
        <v>350</v>
      </c>
    </row>
    <row r="166" spans="1:23" x14ac:dyDescent="0.3">
      <c r="A166" s="3" t="s">
        <v>112</v>
      </c>
      <c r="C166" s="57"/>
      <c r="D166" s="21"/>
      <c r="E166" s="21"/>
      <c r="F166" s="22"/>
      <c r="G166" s="22">
        <f t="shared" si="5"/>
        <v>0</v>
      </c>
      <c r="H166" s="22"/>
      <c r="I166" s="22">
        <v>2850</v>
      </c>
      <c r="J166" s="3">
        <v>2400</v>
      </c>
      <c r="K166" s="3">
        <v>1660</v>
      </c>
      <c r="M166" s="3"/>
      <c r="O166" s="22">
        <v>138.01</v>
      </c>
      <c r="P166" s="22">
        <v>214.8</v>
      </c>
      <c r="Q166" s="22">
        <v>38.6</v>
      </c>
      <c r="R166" s="33">
        <v>272.3</v>
      </c>
      <c r="S166" s="3">
        <v>0</v>
      </c>
      <c r="T166" s="3">
        <v>183.59</v>
      </c>
      <c r="V166" s="3">
        <v>85.45</v>
      </c>
      <c r="W166" s="3">
        <v>167.88</v>
      </c>
    </row>
    <row r="167" spans="1:23" x14ac:dyDescent="0.3">
      <c r="A167" s="3" t="s">
        <v>113</v>
      </c>
      <c r="C167" s="57">
        <f>17985.01+144.86</f>
        <v>18129.87</v>
      </c>
      <c r="D167" s="21"/>
      <c r="E167" s="21"/>
      <c r="F167" s="22"/>
      <c r="G167" s="22">
        <f t="shared" si="5"/>
        <v>18129.87</v>
      </c>
      <c r="H167" s="22">
        <v>26403.54</v>
      </c>
      <c r="I167" s="22">
        <v>25273.72</v>
      </c>
      <c r="J167" s="3">
        <v>25078.560000000001</v>
      </c>
      <c r="K167" s="3">
        <v>25128.93</v>
      </c>
      <c r="L167" s="44">
        <v>29325.759999999998</v>
      </c>
      <c r="M167" s="3">
        <v>30881.56</v>
      </c>
      <c r="N167" s="3">
        <v>35187.49</v>
      </c>
      <c r="O167" s="22">
        <v>36917.019999999997</v>
      </c>
      <c r="P167" s="22">
        <v>24208.400000000001</v>
      </c>
      <c r="Q167" s="22">
        <v>29958.63</v>
      </c>
      <c r="R167" s="33">
        <v>30354.19</v>
      </c>
      <c r="S167" s="3">
        <v>27093.43</v>
      </c>
      <c r="T167" s="3">
        <v>22834.09</v>
      </c>
      <c r="U167" s="3">
        <v>11658.92</v>
      </c>
      <c r="V167" s="3">
        <v>14594.44</v>
      </c>
      <c r="W167" s="3">
        <v>16046.49</v>
      </c>
    </row>
    <row r="168" spans="1:23" x14ac:dyDescent="0.3">
      <c r="A168" s="3" t="s">
        <v>114</v>
      </c>
      <c r="C168" s="57"/>
      <c r="D168" s="21"/>
      <c r="E168" s="21"/>
      <c r="F168" s="22"/>
      <c r="G168" s="22">
        <f t="shared" si="5"/>
        <v>0</v>
      </c>
      <c r="H168" s="22">
        <v>1603.74</v>
      </c>
      <c r="I168" s="22">
        <v>1559.37</v>
      </c>
      <c r="J168" s="3">
        <v>2186.94</v>
      </c>
      <c r="K168" s="3">
        <v>1590</v>
      </c>
      <c r="L168" s="44">
        <v>1755</v>
      </c>
      <c r="M168" s="3">
        <v>1395</v>
      </c>
      <c r="N168" s="3">
        <v>1091</v>
      </c>
      <c r="O168" s="22">
        <v>896.84</v>
      </c>
      <c r="P168" s="22">
        <v>893</v>
      </c>
      <c r="Q168" s="22">
        <v>943</v>
      </c>
      <c r="R168" s="33">
        <v>1308</v>
      </c>
      <c r="S168" s="3">
        <v>1234</v>
      </c>
      <c r="T168" s="3">
        <v>1272</v>
      </c>
      <c r="U168" s="3">
        <v>1266.5</v>
      </c>
      <c r="V168" s="3">
        <v>997</v>
      </c>
      <c r="W168" s="3">
        <v>1499</v>
      </c>
    </row>
    <row r="169" spans="1:23" x14ac:dyDescent="0.3">
      <c r="A169" s="3" t="s">
        <v>115</v>
      </c>
      <c r="C169" s="57"/>
      <c r="D169" s="21"/>
      <c r="E169" s="21"/>
      <c r="F169" s="22"/>
      <c r="G169" s="22">
        <f t="shared" si="5"/>
        <v>0</v>
      </c>
      <c r="H169" s="22"/>
      <c r="I169" s="22">
        <v>524.1</v>
      </c>
      <c r="J169" s="3">
        <v>221.18000000000006</v>
      </c>
      <c r="K169" s="3">
        <v>750</v>
      </c>
      <c r="L169" s="44">
        <v>2127</v>
      </c>
      <c r="M169" s="3">
        <v>2067.59</v>
      </c>
      <c r="N169" s="3">
        <v>1241.71</v>
      </c>
      <c r="O169" s="22">
        <v>505</v>
      </c>
      <c r="P169" s="22">
        <v>490</v>
      </c>
      <c r="Q169" s="22"/>
      <c r="R169" s="33"/>
    </row>
    <row r="170" spans="1:23" x14ac:dyDescent="0.3">
      <c r="A170" s="3" t="s">
        <v>148</v>
      </c>
      <c r="C170" s="57">
        <v>880.35</v>
      </c>
      <c r="D170" s="21"/>
      <c r="E170" s="21"/>
      <c r="F170" s="22"/>
      <c r="G170" s="22">
        <f t="shared" si="5"/>
        <v>880.35</v>
      </c>
      <c r="H170" s="22">
        <v>24</v>
      </c>
      <c r="I170" s="22">
        <v>775.32999999999993</v>
      </c>
      <c r="L170" s="44"/>
      <c r="M170" s="3"/>
      <c r="O170" s="22"/>
      <c r="P170" s="22"/>
      <c r="Q170" s="22"/>
      <c r="R170" s="33"/>
    </row>
    <row r="171" spans="1:23" x14ac:dyDescent="0.3">
      <c r="A171" s="3" t="s">
        <v>156</v>
      </c>
      <c r="C171" s="57">
        <v>1270</v>
      </c>
      <c r="D171" s="21"/>
      <c r="E171" s="21"/>
      <c r="F171" s="22"/>
      <c r="G171" s="22">
        <f t="shared" si="5"/>
        <v>1270</v>
      </c>
      <c r="H171" s="22"/>
      <c r="I171" s="22"/>
      <c r="L171" s="44"/>
      <c r="M171" s="3"/>
      <c r="O171" s="22"/>
      <c r="P171" s="22"/>
      <c r="Q171" s="22"/>
      <c r="R171" s="33"/>
    </row>
    <row r="172" spans="1:23" ht="15.5" thickBot="1" x14ac:dyDescent="0.35">
      <c r="A172" s="50" t="s">
        <v>116</v>
      </c>
      <c r="B172" s="50"/>
      <c r="C172" s="75">
        <v>47406.29</v>
      </c>
      <c r="D172" s="47"/>
      <c r="E172" s="47"/>
      <c r="F172" s="49"/>
      <c r="G172" s="49">
        <f t="shared" si="5"/>
        <v>47406.29</v>
      </c>
      <c r="H172" s="49">
        <v>28303.16</v>
      </c>
      <c r="I172" s="49">
        <v>31508.22</v>
      </c>
      <c r="J172" s="50"/>
      <c r="K172" s="50"/>
      <c r="L172" s="50"/>
      <c r="M172" s="50"/>
      <c r="N172" s="50"/>
      <c r="O172" s="49"/>
      <c r="P172" s="49"/>
      <c r="Q172" s="49"/>
      <c r="R172" s="52"/>
      <c r="S172" s="50"/>
      <c r="T172" s="50"/>
      <c r="U172" s="50"/>
      <c r="V172" s="50"/>
      <c r="W172" s="50"/>
    </row>
    <row r="173" spans="1:23" ht="15.5" thickTop="1" x14ac:dyDescent="0.3">
      <c r="A173" s="3" t="s">
        <v>117</v>
      </c>
      <c r="C173" s="57">
        <f>SUM(C156:C172)</f>
        <v>179966.54</v>
      </c>
      <c r="D173" s="87"/>
      <c r="E173" s="21"/>
      <c r="F173" s="22">
        <f>SUM(F156:F172)</f>
        <v>593.75</v>
      </c>
      <c r="G173" s="22">
        <f>SUM(G156:G172)</f>
        <v>179372.79</v>
      </c>
      <c r="H173" s="22">
        <f>SUM(H156:H172)</f>
        <v>98768.12000000001</v>
      </c>
      <c r="I173" s="22">
        <v>102993.41</v>
      </c>
      <c r="J173" s="22">
        <f>SUM(J156:J172)</f>
        <v>73682.47</v>
      </c>
      <c r="K173" s="22">
        <f>SUM(K156:K172)</f>
        <v>69652.44</v>
      </c>
      <c r="L173" s="44">
        <v>75090.009999999995</v>
      </c>
      <c r="M173" s="3">
        <v>76671.759999999995</v>
      </c>
      <c r="N173" s="22">
        <f>SUM(N158:N172)</f>
        <v>52012.689999999995</v>
      </c>
      <c r="O173" s="22">
        <f>SUM(O158:O172)</f>
        <v>61687.30999999999</v>
      </c>
      <c r="P173" s="22">
        <v>58522.49</v>
      </c>
      <c r="Q173" s="22">
        <v>63125.810000000005</v>
      </c>
      <c r="R173" s="3">
        <f t="shared" ref="R173:W173" si="6">SUM(R158:R172)</f>
        <v>59200.37999999999</v>
      </c>
      <c r="S173" s="3">
        <f t="shared" si="6"/>
        <v>33729.839999999997</v>
      </c>
      <c r="T173" s="3">
        <f t="shared" si="6"/>
        <v>31176.66</v>
      </c>
      <c r="U173" s="3">
        <f t="shared" si="6"/>
        <v>30100.309999999998</v>
      </c>
      <c r="V173" s="3">
        <f t="shared" si="6"/>
        <v>28500.86</v>
      </c>
      <c r="W173" s="3">
        <f t="shared" si="6"/>
        <v>23230.239999999998</v>
      </c>
    </row>
    <row r="174" spans="1:23" x14ac:dyDescent="0.3">
      <c r="A174" s="6" t="s">
        <v>118</v>
      </c>
      <c r="B174" s="6"/>
      <c r="C174" s="77">
        <f>C123+C145+C153+C173</f>
        <v>333931.33</v>
      </c>
      <c r="D174" s="21"/>
      <c r="E174" s="60"/>
      <c r="F174" s="61">
        <f>F123+F145+F153+F173</f>
        <v>13787.85</v>
      </c>
      <c r="G174" s="61">
        <f>G123+G145+G153+G173</f>
        <v>320143.48</v>
      </c>
      <c r="H174" s="61">
        <v>354834.2</v>
      </c>
      <c r="I174" s="61">
        <v>328746.59000000003</v>
      </c>
      <c r="J174" s="6">
        <v>322505.57000000007</v>
      </c>
      <c r="K174" s="6">
        <v>277779.37</v>
      </c>
      <c r="L174" s="61">
        <f t="shared" ref="L174:V174" si="7">SUM(L123+L145+L153+L173)</f>
        <v>284538.48000000004</v>
      </c>
      <c r="M174" s="61">
        <f t="shared" si="7"/>
        <v>318949.15000000002</v>
      </c>
      <c r="N174" s="61">
        <f t="shared" si="7"/>
        <v>293694.08999999997</v>
      </c>
      <c r="O174" s="61">
        <f t="shared" si="7"/>
        <v>259613.22000000003</v>
      </c>
      <c r="P174" s="6">
        <f t="shared" si="7"/>
        <v>288737.61</v>
      </c>
      <c r="Q174" s="6">
        <f t="shared" si="7"/>
        <v>291461.92000000004</v>
      </c>
      <c r="R174" s="6">
        <f t="shared" si="7"/>
        <v>275123.70999999996</v>
      </c>
      <c r="S174" s="6">
        <f t="shared" si="7"/>
        <v>249273.9</v>
      </c>
      <c r="T174" s="6">
        <f t="shared" si="7"/>
        <v>223226.59</v>
      </c>
      <c r="U174" s="6">
        <f t="shared" si="7"/>
        <v>209406.94999999998</v>
      </c>
      <c r="V174" s="6">
        <f t="shared" si="7"/>
        <v>185239.66999999998</v>
      </c>
      <c r="W174" s="6">
        <f>W173+W153+W145+W123</f>
        <v>186282.66</v>
      </c>
    </row>
    <row r="175" spans="1:23" x14ac:dyDescent="0.3">
      <c r="C175" s="57"/>
      <c r="D175" s="60"/>
      <c r="E175" s="21"/>
      <c r="F175" s="22"/>
      <c r="G175" s="22"/>
      <c r="H175" s="22"/>
      <c r="I175" s="22"/>
      <c r="J175" s="22"/>
      <c r="K175" s="22"/>
      <c r="L175" s="22"/>
      <c r="M175" s="3"/>
      <c r="O175" s="22"/>
    </row>
    <row r="176" spans="1:23" x14ac:dyDescent="0.3">
      <c r="C176" s="57"/>
      <c r="D176" s="21"/>
      <c r="E176" s="21"/>
      <c r="F176" s="22"/>
      <c r="G176" s="22"/>
      <c r="H176" s="22"/>
      <c r="I176" s="22"/>
      <c r="J176" s="22"/>
      <c r="K176" s="22"/>
      <c r="L176" s="22"/>
      <c r="M176" s="3"/>
    </row>
    <row r="177" spans="3:13" x14ac:dyDescent="0.3">
      <c r="C177" s="57"/>
      <c r="D177" s="21"/>
      <c r="E177" s="21"/>
      <c r="F177" s="22"/>
      <c r="G177" s="22"/>
      <c r="H177" s="22"/>
      <c r="I177" s="22"/>
      <c r="J177" s="22"/>
      <c r="K177" s="22"/>
      <c r="L177" s="22"/>
      <c r="M177" s="3"/>
    </row>
    <row r="178" spans="3:13" x14ac:dyDescent="0.3">
      <c r="C178" s="57"/>
      <c r="D178" s="21"/>
      <c r="E178" s="21"/>
      <c r="F178" s="22"/>
      <c r="G178" s="22"/>
      <c r="H178" s="22"/>
      <c r="I178" s="22"/>
      <c r="J178" s="22"/>
      <c r="K178" s="22"/>
      <c r="L178" s="22"/>
      <c r="M178" s="3"/>
    </row>
    <row r="179" spans="3:13" x14ac:dyDescent="0.3">
      <c r="C179" s="57"/>
      <c r="D179" s="21"/>
      <c r="E179" s="21"/>
      <c r="F179" s="22"/>
      <c r="G179" s="22"/>
      <c r="H179" s="22"/>
      <c r="I179" s="22"/>
      <c r="J179" s="22"/>
      <c r="K179" s="22"/>
      <c r="L179" s="22"/>
      <c r="M179" s="3"/>
    </row>
    <row r="180" spans="3:13" x14ac:dyDescent="0.3">
      <c r="C180" s="57"/>
      <c r="D180" s="21"/>
      <c r="E180" s="21"/>
      <c r="F180" s="22"/>
      <c r="G180" s="22"/>
      <c r="H180" s="22"/>
      <c r="I180" s="22"/>
      <c r="J180" s="22"/>
      <c r="K180" s="22"/>
      <c r="L180" s="22"/>
      <c r="M180" s="3"/>
    </row>
    <row r="181" spans="3:13" x14ac:dyDescent="0.3">
      <c r="C181" s="57"/>
      <c r="D181" s="21"/>
      <c r="E181" s="21"/>
      <c r="F181" s="22"/>
      <c r="G181" s="22"/>
      <c r="H181" s="22"/>
      <c r="I181" s="22"/>
      <c r="J181" s="22"/>
      <c r="K181" s="22"/>
      <c r="L181" s="22"/>
      <c r="M181" s="3"/>
    </row>
    <row r="182" spans="3:13" x14ac:dyDescent="0.3">
      <c r="C182" s="57"/>
      <c r="D182" s="21"/>
      <c r="E182" s="21"/>
      <c r="F182" s="22"/>
      <c r="G182" s="22"/>
      <c r="H182" s="22"/>
      <c r="I182" s="22"/>
      <c r="J182" s="22"/>
      <c r="K182" s="22"/>
      <c r="L182" s="22"/>
      <c r="M182" s="3"/>
    </row>
    <row r="183" spans="3:13" x14ac:dyDescent="0.3">
      <c r="C183" s="57"/>
      <c r="D183" s="21"/>
      <c r="E183" s="21"/>
      <c r="F183" s="22"/>
      <c r="G183" s="22"/>
      <c r="H183" s="22"/>
      <c r="I183" s="22"/>
      <c r="J183" s="22"/>
      <c r="K183" s="22"/>
      <c r="L183" s="22"/>
      <c r="M183" s="3"/>
    </row>
    <row r="184" spans="3:13" x14ac:dyDescent="0.3">
      <c r="C184" s="57"/>
      <c r="D184" s="21"/>
      <c r="E184" s="21"/>
      <c r="F184" s="22"/>
      <c r="G184" s="22"/>
      <c r="H184" s="22"/>
      <c r="I184" s="22"/>
      <c r="J184" s="22"/>
      <c r="K184" s="22"/>
      <c r="L184" s="22"/>
      <c r="M184" s="3"/>
    </row>
    <row r="185" spans="3:13" x14ac:dyDescent="0.3">
      <c r="D185" s="21"/>
    </row>
  </sheetData>
  <pageMargins left="0.25" right="0.25" top="0.75" bottom="0.75" header="0.3" footer="0.3"/>
  <pageSetup scale="65" firstPageNumber="0" orientation="portrait" r:id="rId1"/>
  <headerFooter alignWithMargins="0"/>
  <rowBreaks count="3" manualBreakCount="3">
    <brk id="73" max="16383" man="1"/>
    <brk id="128" max="16383" man="1"/>
    <brk id="180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 Report (2020)</vt:lpstr>
      <vt:lpstr>'Annual Report (2020)'!__xlnm.Print_Area_12</vt:lpstr>
      <vt:lpstr>'Annual Report (2020)'!Print_Area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Burkholder</dc:creator>
  <cp:lastModifiedBy>Rodney Burkholder</cp:lastModifiedBy>
  <cp:lastPrinted>2020-11-22T20:36:35Z</cp:lastPrinted>
  <dcterms:created xsi:type="dcterms:W3CDTF">2020-08-24T01:31:26Z</dcterms:created>
  <dcterms:modified xsi:type="dcterms:W3CDTF">2020-11-24T19:09:57Z</dcterms:modified>
</cp:coreProperties>
</file>