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930"/>
  </bookViews>
  <sheets>
    <sheet name="Annual Report (2017)" sheetId="1" r:id="rId1"/>
  </sheets>
  <definedNames>
    <definedName name="__xlnm.Print_Area">"#n"/"a"</definedName>
    <definedName name="__xlnm.Print_Area_12" localSheetId="0">'Annual Report (2017)'!$A$1:$L$198</definedName>
    <definedName name="__xlnm.Print_Titles_11">"$#REF!.$A$1:$B$65536;$#REF!.$A$1:$AMJ$1"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2" i="1" l="1"/>
  <c r="I191" i="1"/>
  <c r="H181" i="1"/>
  <c r="I188" i="1" s="1"/>
  <c r="I177" i="1"/>
  <c r="I169" i="1"/>
  <c r="I167" i="1"/>
  <c r="H165" i="1"/>
  <c r="I166" i="1" s="1"/>
  <c r="I195" i="1" s="1"/>
  <c r="H42" i="1" s="1"/>
  <c r="N146" i="1"/>
  <c r="K146" i="1"/>
  <c r="J146" i="1"/>
  <c r="U144" i="1"/>
  <c r="U146" i="1" s="1"/>
  <c r="T144" i="1"/>
  <c r="S144" i="1"/>
  <c r="R144" i="1"/>
  <c r="Q144" i="1"/>
  <c r="P144" i="1"/>
  <c r="M144" i="1"/>
  <c r="L144" i="1"/>
  <c r="E144" i="1"/>
  <c r="G143" i="1"/>
  <c r="G142" i="1"/>
  <c r="G141" i="1"/>
  <c r="G140" i="1"/>
  <c r="G139" i="1"/>
  <c r="G138" i="1"/>
  <c r="G137" i="1"/>
  <c r="G136" i="1"/>
  <c r="G135" i="1"/>
  <c r="G134" i="1"/>
  <c r="B134" i="1"/>
  <c r="B144" i="1" s="1"/>
  <c r="G40" i="1" s="1"/>
  <c r="I40" i="1" s="1"/>
  <c r="G133" i="1"/>
  <c r="G132" i="1"/>
  <c r="G131" i="1"/>
  <c r="G144" i="1" s="1"/>
  <c r="G130" i="1"/>
  <c r="U126" i="1"/>
  <c r="T126" i="1"/>
  <c r="S126" i="1"/>
  <c r="R126" i="1"/>
  <c r="Q126" i="1"/>
  <c r="P126" i="1"/>
  <c r="O126" i="1"/>
  <c r="O146" i="1" s="1"/>
  <c r="M126" i="1"/>
  <c r="L126" i="1"/>
  <c r="E126" i="1"/>
  <c r="B126" i="1"/>
  <c r="G125" i="1"/>
  <c r="G124" i="1"/>
  <c r="G123" i="1"/>
  <c r="E123" i="1"/>
  <c r="G122" i="1"/>
  <c r="G121" i="1"/>
  <c r="G126" i="1" s="1"/>
  <c r="U117" i="1"/>
  <c r="T117" i="1"/>
  <c r="S117" i="1"/>
  <c r="R117" i="1"/>
  <c r="Q117" i="1"/>
  <c r="P117" i="1"/>
  <c r="M117" i="1"/>
  <c r="L117" i="1"/>
  <c r="E117" i="1"/>
  <c r="G116" i="1"/>
  <c r="G115" i="1"/>
  <c r="G114" i="1"/>
  <c r="G113" i="1"/>
  <c r="G112" i="1"/>
  <c r="G111" i="1"/>
  <c r="G110" i="1"/>
  <c r="B109" i="1"/>
  <c r="B117" i="1" s="1"/>
  <c r="G36" i="1" s="1"/>
  <c r="I36" i="1" s="1"/>
  <c r="U93" i="1"/>
  <c r="S93" i="1"/>
  <c r="S146" i="1" s="1"/>
  <c r="R93" i="1"/>
  <c r="R146" i="1" s="1"/>
  <c r="Q93" i="1"/>
  <c r="Q146" i="1" s="1"/>
  <c r="P93" i="1"/>
  <c r="P146" i="1" s="1"/>
  <c r="M93" i="1"/>
  <c r="M146" i="1" s="1"/>
  <c r="L93" i="1"/>
  <c r="L146" i="1" s="1"/>
  <c r="B93" i="1"/>
  <c r="B146" i="1" s="1"/>
  <c r="E92" i="1"/>
  <c r="G92" i="1" s="1"/>
  <c r="E91" i="1"/>
  <c r="G91" i="1" s="1"/>
  <c r="G90" i="1"/>
  <c r="G89" i="1"/>
  <c r="G88" i="1"/>
  <c r="G87" i="1"/>
  <c r="E87" i="1"/>
  <c r="G86" i="1"/>
  <c r="E86" i="1"/>
  <c r="G85" i="1"/>
  <c r="E85" i="1"/>
  <c r="G84" i="1"/>
  <c r="G83" i="1"/>
  <c r="G82" i="1"/>
  <c r="E82" i="1"/>
  <c r="G81" i="1"/>
  <c r="E81" i="1"/>
  <c r="G80" i="1"/>
  <c r="E80" i="1"/>
  <c r="G79" i="1"/>
  <c r="G78" i="1"/>
  <c r="G77" i="1"/>
  <c r="E76" i="1"/>
  <c r="G76" i="1" s="1"/>
  <c r="G75" i="1"/>
  <c r="G74" i="1"/>
  <c r="T73" i="1"/>
  <c r="T93" i="1" s="1"/>
  <c r="T146" i="1" s="1"/>
  <c r="G73" i="1"/>
  <c r="G72" i="1"/>
  <c r="G71" i="1"/>
  <c r="G70" i="1"/>
  <c r="G69" i="1"/>
  <c r="E69" i="1"/>
  <c r="E93" i="1" s="1"/>
  <c r="G68" i="1"/>
  <c r="G67" i="1"/>
  <c r="G66" i="1"/>
  <c r="G65" i="1"/>
  <c r="H40" i="1"/>
  <c r="H38" i="1"/>
  <c r="G38" i="1"/>
  <c r="I38" i="1" s="1"/>
  <c r="H36" i="1"/>
  <c r="G34" i="1"/>
  <c r="G43" i="1" s="1"/>
  <c r="I31" i="1"/>
  <c r="I23" i="1"/>
  <c r="I19" i="1"/>
  <c r="I17" i="1"/>
  <c r="E12" i="1"/>
  <c r="I11" i="1" l="1"/>
  <c r="G93" i="1"/>
  <c r="H34" i="1"/>
  <c r="H41" i="1" s="1"/>
  <c r="H43" i="1" s="1"/>
  <c r="I12" i="1" s="1"/>
  <c r="E146" i="1"/>
  <c r="G109" i="1"/>
  <c r="G41" i="1"/>
  <c r="G117" i="1" l="1"/>
  <c r="G146" i="1" s="1"/>
  <c r="E11" i="1"/>
  <c r="G13" i="1" s="1"/>
  <c r="I13" i="1" s="1"/>
  <c r="I14" i="1" s="1"/>
  <c r="I32" i="1" s="1"/>
  <c r="I34" i="1"/>
  <c r="I41" i="1" s="1"/>
  <c r="I43" i="1"/>
</calcChain>
</file>

<file path=xl/sharedStrings.xml><?xml version="1.0" encoding="utf-8"?>
<sst xmlns="http://schemas.openxmlformats.org/spreadsheetml/2006/main" count="206" uniqueCount="141">
  <si>
    <t>http://vareliefsale.com/</t>
  </si>
  <si>
    <t xml:space="preserve">     Savings  Acct.</t>
  </si>
  <si>
    <r>
      <t xml:space="preserve">              Opening Balance 2017  </t>
    </r>
    <r>
      <rPr>
        <b/>
        <i/>
        <sz val="12"/>
        <rFont val="Cambria"/>
        <family val="1"/>
      </rPr>
      <t>Virginia Mennonite Relief Sale</t>
    </r>
    <r>
      <rPr>
        <i/>
        <sz val="12"/>
        <rFont val="Cambria"/>
        <family val="1"/>
      </rPr>
      <t xml:space="preserve"> </t>
    </r>
  </si>
  <si>
    <t>Artisans Hope</t>
  </si>
  <si>
    <t xml:space="preserve"> Income</t>
  </si>
  <si>
    <t>Gift &amp; Thrift</t>
  </si>
  <si>
    <t xml:space="preserve"> Expense</t>
  </si>
  <si>
    <t xml:space="preserve">             Total</t>
  </si>
  <si>
    <t>→               →               →</t>
  </si>
  <si>
    <t>Account balance</t>
  </si>
  <si>
    <t xml:space="preserve">                               Contributions from 2017 Virginia Mennonite Relief Sale</t>
  </si>
  <si>
    <r>
      <rPr>
        <b/>
        <i/>
        <sz val="12"/>
        <rFont val="Cambria"/>
        <family val="1"/>
      </rPr>
      <t xml:space="preserve">Virginia Mennonite Missions </t>
    </r>
    <r>
      <rPr>
        <i/>
        <sz val="12"/>
        <rFont val="Cambria"/>
        <family val="1"/>
      </rPr>
      <t>50 % My Coins Count</t>
    </r>
  </si>
  <si>
    <t>People Helping People:</t>
  </si>
  <si>
    <t xml:space="preserve">           A cooperative ministry of churches in Harrisonburg and Rockingham County, Virginia, </t>
  </si>
  <si>
    <t xml:space="preserve">          which helps people in an emergency crisis with resources and guidance.</t>
  </si>
  <si>
    <t>Waynesboro Area Refuge Ministry :</t>
  </si>
  <si>
    <t xml:space="preserve">          ​​A collective ministry working to eliminate homelessness ﻿</t>
  </si>
  <si>
    <t xml:space="preserve">          through Christian care and witness in our community.</t>
  </si>
  <si>
    <t xml:space="preserve">  Mennonite Central Committee</t>
  </si>
  <si>
    <t xml:space="preserve">          a worldwide ministry of Anabaptist churches, shares God's love and compassion</t>
  </si>
  <si>
    <t xml:space="preserve">           for all in the name of Christ by responding to basic human needs and working for peace and justice. </t>
  </si>
  <si>
    <r>
      <rPr>
        <b/>
        <i/>
        <sz val="12"/>
        <rFont val="Cambria"/>
        <family val="1"/>
      </rPr>
      <t xml:space="preserve">  Total donations 2017  Va Mennonite Relief Sale</t>
    </r>
    <r>
      <rPr>
        <i/>
        <sz val="12"/>
        <rFont val="Cambria"/>
        <family val="1"/>
      </rPr>
      <t xml:space="preserve"> </t>
    </r>
  </si>
  <si>
    <t>Opening Balance for 2018  Virginia Mennonite Relief Sale</t>
  </si>
  <si>
    <t>2017 OVERVIEW</t>
  </si>
  <si>
    <t>INCOME</t>
  </si>
  <si>
    <t>EXPENSES</t>
  </si>
  <si>
    <t>PROFIT</t>
  </si>
  <si>
    <t xml:space="preserve"> </t>
  </si>
  <si>
    <t>FOOD</t>
  </si>
  <si>
    <t>SEWING</t>
  </si>
  <si>
    <t>PRODUCE</t>
  </si>
  <si>
    <t>MISC  AREAS</t>
  </si>
  <si>
    <t>subtotal</t>
  </si>
  <si>
    <t>GENERAL EXPENSES</t>
  </si>
  <si>
    <t xml:space="preserve">                             </t>
  </si>
  <si>
    <t>Total</t>
  </si>
  <si>
    <t>Food items</t>
  </si>
  <si>
    <t>Income</t>
  </si>
  <si>
    <t>Expense</t>
  </si>
  <si>
    <t>Profit</t>
  </si>
  <si>
    <t>Applebutter sold at Gift &amp; Thrift</t>
  </si>
  <si>
    <t>Applebutter</t>
  </si>
  <si>
    <t>BBQ Chicken</t>
  </si>
  <si>
    <t>Bread</t>
  </si>
  <si>
    <t>Breakfast</t>
  </si>
  <si>
    <t>Brunswick Stew</t>
  </si>
  <si>
    <t>Catfish meal</t>
  </si>
  <si>
    <t>Chicken Corn Soup</t>
  </si>
  <si>
    <r>
      <t xml:space="preserve">Cookies, </t>
    </r>
    <r>
      <rPr>
        <i/>
        <sz val="8"/>
        <rFont val="Cambria"/>
        <family val="1"/>
      </rPr>
      <t>Cakes,</t>
    </r>
    <r>
      <rPr>
        <i/>
        <sz val="12"/>
        <rFont val="Cambria"/>
        <family val="1"/>
      </rPr>
      <t xml:space="preserve"> </t>
    </r>
    <r>
      <rPr>
        <i/>
        <sz val="9"/>
        <rFont val="Cambria"/>
        <family val="1"/>
      </rPr>
      <t>Candy</t>
    </r>
  </si>
  <si>
    <t>Chili</t>
  </si>
  <si>
    <t>Donuts</t>
  </si>
  <si>
    <t>Drinks</t>
  </si>
  <si>
    <t>Friday Supper</t>
  </si>
  <si>
    <t>Funnel Cakes</t>
  </si>
  <si>
    <t>Hamburger, Hotdogs</t>
  </si>
  <si>
    <t>Ice Cream</t>
  </si>
  <si>
    <t>Indian Food</t>
  </si>
  <si>
    <t>Kettle Corn</t>
  </si>
  <si>
    <t>Laotian Egg Rolls</t>
  </si>
  <si>
    <t>Pies</t>
  </si>
  <si>
    <t>Pies, Strawberry</t>
  </si>
  <si>
    <t>Plate Lunch</t>
  </si>
  <si>
    <t>Potato Bar</t>
  </si>
  <si>
    <t>Potato Chips</t>
  </si>
  <si>
    <t>Sandwiches &amp; Potato Salad</t>
  </si>
  <si>
    <t>Tamales</t>
  </si>
  <si>
    <t>Tortillas</t>
  </si>
  <si>
    <t>Tea &amp; Lemonade</t>
  </si>
  <si>
    <t>Food Items Total</t>
  </si>
  <si>
    <t xml:space="preserve">                   Sewing,Wood &amp; Art items</t>
  </si>
  <si>
    <t xml:space="preserve">          Profit</t>
  </si>
  <si>
    <t>p</t>
  </si>
  <si>
    <t>Country Corner</t>
  </si>
  <si>
    <t>Kiddie Corner</t>
  </si>
  <si>
    <t>Main Auction</t>
  </si>
  <si>
    <t>Plants</t>
  </si>
  <si>
    <t>.</t>
  </si>
  <si>
    <t>Rockingham &amp; Augusta Project</t>
  </si>
  <si>
    <t>Relief Sale towels</t>
  </si>
  <si>
    <t xml:space="preserve">Windchimes </t>
  </si>
  <si>
    <t xml:space="preserve">                                Produce, Cheese and Meat items</t>
  </si>
  <si>
    <t>Apples &amp; Cider</t>
  </si>
  <si>
    <t>Cheese &amp; Bologna</t>
  </si>
  <si>
    <t>Produce &amp; Can Goods</t>
  </si>
  <si>
    <t>Pumpkins</t>
  </si>
  <si>
    <t>Wenger Grapes</t>
  </si>
  <si>
    <t>Produce Total</t>
  </si>
  <si>
    <t>Miscellaneous</t>
  </si>
  <si>
    <t xml:space="preserve">  Profit</t>
  </si>
  <si>
    <t>5 K Run</t>
  </si>
  <si>
    <t>50th Anniversary Book</t>
  </si>
  <si>
    <t>Ad Sponsor Income</t>
  </si>
  <si>
    <t>Recreational Vehicle Parkinng</t>
  </si>
  <si>
    <t>Children's Activities</t>
  </si>
  <si>
    <t>Dividend</t>
  </si>
  <si>
    <t>Donations</t>
  </si>
  <si>
    <t>WoodSurgery by Dr. D</t>
  </si>
  <si>
    <t>Mutual Aid Exchange</t>
  </si>
  <si>
    <t>My Neighbor &amp; Me</t>
  </si>
  <si>
    <t>My Coins Count</t>
  </si>
  <si>
    <t>Reserved Seats</t>
  </si>
  <si>
    <t>Skeet  Shoot</t>
  </si>
  <si>
    <t>Share our Surplus</t>
  </si>
  <si>
    <t>Miscelleous Total</t>
  </si>
  <si>
    <t xml:space="preserve"> Grand Total</t>
  </si>
  <si>
    <t>General Expenses</t>
  </si>
  <si>
    <t>Advertising</t>
  </si>
  <si>
    <t>Newsprint</t>
  </si>
  <si>
    <t>Radio</t>
  </si>
  <si>
    <t>Signs</t>
  </si>
  <si>
    <t>E-Mail Marketing</t>
  </si>
  <si>
    <t>Total Ad Exp</t>
  </si>
  <si>
    <t>Insurance</t>
  </si>
  <si>
    <t>Postage &amp; Delivery</t>
  </si>
  <si>
    <t>Printing &amp; Reproduction</t>
  </si>
  <si>
    <t>Office Supplies</t>
  </si>
  <si>
    <t>Va. State registration</t>
  </si>
  <si>
    <t>Martin Beachy &amp; Arehart</t>
  </si>
  <si>
    <t>Va. Conference Membership</t>
  </si>
  <si>
    <t xml:space="preserve">Wharton Aldhizer &amp; Weaver </t>
  </si>
  <si>
    <t>Total Professional Exp</t>
  </si>
  <si>
    <t>Rent</t>
  </si>
  <si>
    <t xml:space="preserve">KDP </t>
  </si>
  <si>
    <t>hand wash eq</t>
  </si>
  <si>
    <t xml:space="preserve">Chew Bros.  </t>
  </si>
  <si>
    <t>sound eq. rental</t>
  </si>
  <si>
    <t>CVR rental</t>
  </si>
  <si>
    <t>Catfish fry eq.</t>
  </si>
  <si>
    <t>Golf cart rental</t>
  </si>
  <si>
    <t>Rockingham Cty Fairgrounds</t>
  </si>
  <si>
    <t xml:space="preserve">  </t>
  </si>
  <si>
    <t>Total Rent</t>
  </si>
  <si>
    <t>Sale Day Reserve Cash</t>
  </si>
  <si>
    <t>over</t>
  </si>
  <si>
    <t>Sanitation</t>
  </si>
  <si>
    <t xml:space="preserve">   Trash pickup</t>
  </si>
  <si>
    <t>;</t>
  </si>
  <si>
    <t>Cashlinq fee (credit card processing)</t>
  </si>
  <si>
    <t>Sales Tax</t>
  </si>
  <si>
    <t>Utilities (Propane)</t>
  </si>
  <si>
    <t>General  Expense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</si>
</sst>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\ ;&quot;($&quot;#,##0.00\)"/>
    <numFmt numFmtId="165" formatCode="#,##0.00;[Red]#,##0.00"/>
  </numFmts>
  <fonts count="14" x14ac:knownFonts="1">
    <font>
      <sz val="10"/>
      <name val="Arial"/>
      <family val="2"/>
    </font>
    <font>
      <sz val="10"/>
      <name val="MS Sans Serif"/>
      <family val="2"/>
    </font>
    <font>
      <i/>
      <sz val="12"/>
      <name val="Cambria"/>
      <family val="1"/>
    </font>
    <font>
      <b/>
      <i/>
      <sz val="12"/>
      <name val="Cambria"/>
      <family val="1"/>
    </font>
    <font>
      <i/>
      <sz val="12"/>
      <color rgb="FF000000"/>
      <name val="Cambria"/>
      <family val="1"/>
    </font>
    <font>
      <u/>
      <sz val="10"/>
      <color theme="10"/>
      <name val="Arial"/>
      <family val="2"/>
    </font>
    <font>
      <i/>
      <u/>
      <sz val="12"/>
      <color theme="10"/>
      <name val="Cambria"/>
      <family val="1"/>
    </font>
    <font>
      <b/>
      <i/>
      <sz val="16"/>
      <name val="Cambria"/>
      <family val="1"/>
    </font>
    <font>
      <sz val="12"/>
      <name val="Calibri"/>
      <family val="2"/>
    </font>
    <font>
      <i/>
      <sz val="12"/>
      <color rgb="FF292929"/>
      <name val="Cambria"/>
      <family val="1"/>
    </font>
    <font>
      <b/>
      <i/>
      <sz val="12"/>
      <color theme="1"/>
      <name val="Calibri Light"/>
      <family val="1"/>
      <scheme val="major"/>
    </font>
    <font>
      <i/>
      <sz val="12"/>
      <color theme="1"/>
      <name val="Calibri Light"/>
      <family val="1"/>
      <scheme val="major"/>
    </font>
    <font>
      <i/>
      <sz val="8"/>
      <name val="Cambria"/>
      <family val="1"/>
    </font>
    <font>
      <i/>
      <sz val="9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4" fontId="1" fillId="0" borderId="0">
      <alignment vertical="top"/>
    </xf>
    <xf numFmtId="0" fontId="1" fillId="0" borderId="0">
      <alignment vertical="top"/>
    </xf>
    <xf numFmtId="164" fontId="1" fillId="0" borderId="0">
      <alignment vertical="top"/>
    </xf>
    <xf numFmtId="3" fontId="1" fillId="0" borderId="0">
      <alignment vertical="top"/>
    </xf>
  </cellStyleXfs>
  <cellXfs count="66">
    <xf numFmtId="0" fontId="0" fillId="0" borderId="0" xfId="0"/>
    <xf numFmtId="40" fontId="2" fillId="0" borderId="0" xfId="2" applyNumberFormat="1" applyFont="1" applyFill="1" applyBorder="1" applyAlignment="1" applyProtection="1">
      <alignment horizontal="center"/>
    </xf>
    <xf numFmtId="40" fontId="2" fillId="2" borderId="0" xfId="2" applyNumberFormat="1" applyFont="1" applyFill="1" applyBorder="1" applyAlignment="1" applyProtection="1">
      <alignment horizontal="center"/>
    </xf>
    <xf numFmtId="40" fontId="2" fillId="0" borderId="0" xfId="2" applyNumberFormat="1" applyFont="1" applyFill="1" applyBorder="1" applyAlignment="1" applyProtection="1"/>
    <xf numFmtId="40" fontId="2" fillId="0" borderId="0" xfId="3" applyNumberFormat="1" applyFont="1" applyBorder="1" applyAlignment="1">
      <alignment horizontal="center"/>
    </xf>
    <xf numFmtId="40" fontId="2" fillId="2" borderId="0" xfId="2" applyNumberFormat="1" applyFont="1" applyFill="1" applyBorder="1" applyAlignment="1" applyProtection="1"/>
    <xf numFmtId="40" fontId="2" fillId="2" borderId="0" xfId="2" applyNumberFormat="1" applyFont="1" applyFill="1" applyBorder="1" applyAlignment="1" applyProtection="1">
      <alignment horizontal="right"/>
    </xf>
    <xf numFmtId="0" fontId="2" fillId="0" borderId="0" xfId="0" applyFont="1"/>
    <xf numFmtId="40" fontId="4" fillId="0" borderId="0" xfId="4" applyNumberFormat="1" applyFont="1" applyFill="1" applyBorder="1" applyAlignment="1" applyProtection="1"/>
    <xf numFmtId="40" fontId="3" fillId="0" borderId="0" xfId="2" applyNumberFormat="1" applyFont="1" applyFill="1" applyBorder="1" applyAlignment="1" applyProtection="1"/>
    <xf numFmtId="40" fontId="6" fillId="0" borderId="0" xfId="1" applyNumberFormat="1" applyFont="1" applyFill="1" applyBorder="1" applyAlignment="1" applyProtection="1"/>
    <xf numFmtId="40" fontId="2" fillId="0" borderId="0" xfId="2" applyNumberFormat="1" applyFont="1" applyFill="1" applyBorder="1" applyAlignment="1" applyProtection="1">
      <alignment horizontal="right"/>
    </xf>
    <xf numFmtId="40" fontId="7" fillId="0" borderId="0" xfId="2" applyNumberFormat="1" applyFont="1" applyFill="1" applyBorder="1" applyAlignment="1" applyProtection="1"/>
    <xf numFmtId="40" fontId="8" fillId="0" borderId="0" xfId="2" applyNumberFormat="1" applyFont="1" applyFill="1" applyBorder="1" applyAlignment="1" applyProtection="1"/>
    <xf numFmtId="8" fontId="2" fillId="0" borderId="0" xfId="0" applyNumberFormat="1" applyFont="1" applyAlignment="1">
      <alignment horizontal="right"/>
    </xf>
    <xf numFmtId="40" fontId="3" fillId="2" borderId="0" xfId="2" applyNumberFormat="1" applyFont="1" applyFill="1" applyBorder="1" applyAlignment="1" applyProtection="1"/>
    <xf numFmtId="0" fontId="9" fillId="0" borderId="0" xfId="0" applyFont="1"/>
    <xf numFmtId="0" fontId="10" fillId="0" borderId="0" xfId="1" applyFont="1"/>
    <xf numFmtId="0" fontId="2" fillId="0" borderId="0" xfId="0" applyFont="1" applyBorder="1"/>
    <xf numFmtId="0" fontId="11" fillId="0" borderId="0" xfId="1" applyFont="1"/>
    <xf numFmtId="40" fontId="3" fillId="2" borderId="0" xfId="2" applyNumberFormat="1" applyFont="1" applyFill="1" applyBorder="1" applyAlignment="1" applyProtection="1">
      <alignment vertical="top"/>
    </xf>
    <xf numFmtId="40" fontId="6" fillId="0" borderId="0" xfId="1" applyNumberFormat="1" applyFont="1" applyFill="1" applyBorder="1" applyAlignment="1" applyProtection="1">
      <alignment vertical="top"/>
    </xf>
    <xf numFmtId="8" fontId="2" fillId="0" borderId="0" xfId="2" applyNumberFormat="1" applyFont="1" applyFill="1" applyBorder="1" applyAlignment="1" applyProtection="1">
      <alignment horizontal="right" vertical="top"/>
    </xf>
    <xf numFmtId="40" fontId="2" fillId="2" borderId="0" xfId="2" applyNumberFormat="1" applyFont="1" applyFill="1" applyBorder="1" applyAlignment="1" applyProtection="1">
      <alignment vertical="top"/>
    </xf>
    <xf numFmtId="8" fontId="2" fillId="0" borderId="0" xfId="2" applyNumberFormat="1" applyFont="1" applyFill="1" applyBorder="1" applyAlignment="1" applyProtection="1">
      <alignment horizontal="right"/>
    </xf>
    <xf numFmtId="165" fontId="2" fillId="2" borderId="0" xfId="2" applyNumberFormat="1" applyFont="1" applyFill="1" applyBorder="1" applyAlignment="1" applyProtection="1"/>
    <xf numFmtId="165" fontId="2" fillId="0" borderId="0" xfId="2" applyNumberFormat="1" applyFont="1" applyFill="1" applyBorder="1" applyAlignment="1" applyProtection="1"/>
    <xf numFmtId="40" fontId="2" fillId="2" borderId="1" xfId="2" applyNumberFormat="1" applyFont="1" applyFill="1" applyBorder="1" applyAlignment="1" applyProtection="1"/>
    <xf numFmtId="40" fontId="2" fillId="0" borderId="1" xfId="2" applyNumberFormat="1" applyFont="1" applyFill="1" applyBorder="1" applyAlignment="1" applyProtection="1"/>
    <xf numFmtId="8" fontId="2" fillId="0" borderId="0" xfId="2" applyNumberFormat="1" applyFont="1" applyFill="1" applyBorder="1" applyAlignment="1" applyProtection="1"/>
    <xf numFmtId="8" fontId="2" fillId="0" borderId="0" xfId="2" applyNumberFormat="1" applyFont="1" applyFill="1" applyBorder="1" applyAlignment="1" applyProtection="1">
      <alignment horizontal="center"/>
    </xf>
    <xf numFmtId="10" fontId="2" fillId="0" borderId="0" xfId="2" applyNumberFormat="1" applyFont="1" applyFill="1" applyBorder="1" applyAlignment="1" applyProtection="1"/>
    <xf numFmtId="40" fontId="2" fillId="2" borderId="0" xfId="0" applyNumberFormat="1" applyFont="1" applyFill="1"/>
    <xf numFmtId="40" fontId="2" fillId="0" borderId="0" xfId="0" applyNumberFormat="1" applyFont="1"/>
    <xf numFmtId="40" fontId="2" fillId="2" borderId="0" xfId="3" applyNumberFormat="1" applyFont="1" applyFill="1" applyAlignment="1"/>
    <xf numFmtId="0" fontId="2" fillId="2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>
      <alignment horizontal="center"/>
    </xf>
    <xf numFmtId="0" fontId="2" fillId="0" borderId="0" xfId="3" applyNumberFormat="1" applyFont="1" applyAlignment="1">
      <alignment horizontal="center"/>
    </xf>
    <xf numFmtId="40" fontId="2" fillId="2" borderId="1" xfId="2" applyNumberFormat="1" applyFont="1" applyFill="1" applyBorder="1" applyAlignment="1" applyProtection="1">
      <alignment horizontal="center"/>
    </xf>
    <xf numFmtId="40" fontId="2" fillId="0" borderId="1" xfId="2" applyNumberFormat="1" applyFont="1" applyFill="1" applyBorder="1" applyAlignment="1" applyProtection="1">
      <alignment horizontal="center"/>
    </xf>
    <xf numFmtId="40" fontId="4" fillId="0" borderId="1" xfId="2" applyNumberFormat="1" applyFont="1" applyFill="1" applyBorder="1" applyAlignment="1" applyProtection="1">
      <alignment horizontal="center"/>
    </xf>
    <xf numFmtId="40" fontId="2" fillId="0" borderId="2" xfId="2" applyNumberFormat="1" applyFont="1" applyFill="1" applyBorder="1" applyAlignment="1" applyProtection="1">
      <alignment horizontal="center"/>
    </xf>
    <xf numFmtId="40" fontId="2" fillId="0" borderId="0" xfId="2" applyNumberFormat="1" applyFont="1" applyFill="1" applyBorder="1" applyAlignment="1" applyProtection="1">
      <alignment wrapText="1"/>
    </xf>
    <xf numFmtId="40" fontId="4" fillId="0" borderId="0" xfId="2" applyNumberFormat="1" applyFont="1" applyFill="1" applyBorder="1" applyAlignment="1" applyProtection="1"/>
    <xf numFmtId="165" fontId="2" fillId="0" borderId="0" xfId="0" applyNumberFormat="1" applyFont="1"/>
    <xf numFmtId="40" fontId="2" fillId="0" borderId="0" xfId="2" applyNumberFormat="1" applyFont="1" applyFill="1" applyBorder="1" applyAlignment="1" applyProtection="1">
      <alignment shrinkToFit="1"/>
    </xf>
    <xf numFmtId="165" fontId="2" fillId="2" borderId="3" xfId="2" applyNumberFormat="1" applyFont="1" applyFill="1" applyBorder="1" applyAlignment="1" applyProtection="1"/>
    <xf numFmtId="165" fontId="2" fillId="0" borderId="3" xfId="0" applyNumberFormat="1" applyFont="1" applyBorder="1"/>
    <xf numFmtId="165" fontId="2" fillId="0" borderId="3" xfId="2" applyNumberFormat="1" applyFont="1" applyFill="1" applyBorder="1" applyAlignment="1" applyProtection="1"/>
    <xf numFmtId="40" fontId="2" fillId="0" borderId="3" xfId="2" applyNumberFormat="1" applyFont="1" applyFill="1" applyBorder="1" applyAlignment="1" applyProtection="1"/>
    <xf numFmtId="40" fontId="4" fillId="0" borderId="3" xfId="2" applyNumberFormat="1" applyFont="1" applyFill="1" applyBorder="1" applyAlignment="1" applyProtection="1"/>
    <xf numFmtId="40" fontId="2" fillId="0" borderId="3" xfId="0" applyNumberFormat="1" applyFont="1" applyBorder="1"/>
    <xf numFmtId="165" fontId="2" fillId="0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/>
    <xf numFmtId="165" fontId="2" fillId="2" borderId="2" xfId="2" applyNumberFormat="1" applyFont="1" applyFill="1" applyBorder="1" applyAlignment="1" applyProtection="1">
      <alignment horizontal="center"/>
    </xf>
    <xf numFmtId="165" fontId="2" fillId="0" borderId="2" xfId="2" applyNumberFormat="1" applyFont="1" applyFill="1" applyBorder="1" applyAlignment="1" applyProtection="1">
      <alignment horizontal="center"/>
    </xf>
    <xf numFmtId="165" fontId="2" fillId="0" borderId="1" xfId="2" applyNumberFormat="1" applyFont="1" applyFill="1" applyBorder="1" applyAlignment="1" applyProtection="1"/>
    <xf numFmtId="165" fontId="2" fillId="0" borderId="1" xfId="2" applyNumberFormat="1" applyFont="1" applyFill="1" applyBorder="1" applyAlignment="1" applyProtection="1">
      <alignment horizontal="center"/>
    </xf>
    <xf numFmtId="40" fontId="2" fillId="0" borderId="0" xfId="2" quotePrefix="1" applyNumberFormat="1" applyFont="1" applyFill="1" applyBorder="1" applyAlignment="1" applyProtection="1"/>
    <xf numFmtId="40" fontId="2" fillId="0" borderId="4" xfId="2" applyNumberFormat="1" applyFont="1" applyFill="1" applyBorder="1" applyAlignment="1" applyProtection="1"/>
    <xf numFmtId="165" fontId="2" fillId="2" borderId="0" xfId="2" applyNumberFormat="1" applyFont="1" applyFill="1" applyBorder="1" applyAlignment="1" applyProtection="1">
      <alignment horizontal="center"/>
    </xf>
    <xf numFmtId="0" fontId="2" fillId="0" borderId="0" xfId="5" applyNumberFormat="1" applyFont="1" applyFill="1" applyBorder="1" applyAlignment="1" applyProtection="1">
      <alignment horizontal="center"/>
    </xf>
    <xf numFmtId="165" fontId="2" fillId="2" borderId="0" xfId="0" applyNumberFormat="1" applyFont="1" applyFill="1"/>
    <xf numFmtId="165" fontId="2" fillId="0" borderId="0" xfId="0" applyNumberFormat="1" applyFont="1" applyAlignment="1"/>
    <xf numFmtId="165" fontId="2" fillId="2" borderId="0" xfId="2" applyNumberFormat="1" applyFont="1" applyFill="1" applyBorder="1" applyAlignment="1" applyProtection="1">
      <alignment horizontal="left" indent="8"/>
    </xf>
  </cellXfs>
  <cellStyles count="6">
    <cellStyle name="Comma0" xfId="5"/>
    <cellStyle name="Excel Built-in Comma" xfId="2"/>
    <cellStyle name="Excel Built-in Currency" xfId="4"/>
    <cellStyle name="Excel Built-in Normal" xf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46925</xdr:colOff>
      <xdr:row>0</xdr:row>
      <xdr:rowOff>167939</xdr:rowOff>
    </xdr:from>
    <xdr:to>
      <xdr:col>9</xdr:col>
      <xdr:colOff>129841</xdr:colOff>
      <xdr:row>6</xdr:row>
      <xdr:rowOff>184338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82D62A1-544A-4B5B-A85A-E8DD7C7B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250" y="167939"/>
          <a:ext cx="7474316" cy="1216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3</xdr:col>
      <xdr:colOff>4086</xdr:colOff>
      <xdr:row>47</xdr:row>
      <xdr:rowOff>180838</xdr:rowOff>
    </xdr:from>
    <xdr:ext cx="1107012" cy="11746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B89D7DDB-2EF8-4294-A79A-7444AF35FCF3}"/>
            </a:ext>
          </a:extLst>
        </xdr:cNvPr>
        <xdr:cNvSpPr txBox="1"/>
      </xdr:nvSpPr>
      <xdr:spPr>
        <a:xfrm rot="2088588">
          <a:off x="2937786" y="9648688"/>
          <a:ext cx="1107012" cy="117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600" b="0">
            <a:latin typeface="Tekton Pro Cond" pitchFamily="34" charset="0"/>
          </a:endParaRPr>
        </a:p>
      </xdr:txBody>
    </xdr:sp>
    <xdr:clientData/>
  </xdr:oneCellAnchor>
  <xdr:oneCellAnchor>
    <xdr:from>
      <xdr:col>10</xdr:col>
      <xdr:colOff>422031</xdr:colOff>
      <xdr:row>15</xdr:row>
      <xdr:rowOff>123825</xdr:rowOff>
    </xdr:from>
    <xdr:ext cx="1119553" cy="30846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8705A0-8E97-4FCC-B9F0-FA8A941A559A}"/>
            </a:ext>
          </a:extLst>
        </xdr:cNvPr>
        <xdr:cNvSpPr txBox="1"/>
      </xdr:nvSpPr>
      <xdr:spPr>
        <a:xfrm>
          <a:off x="10451856" y="3181350"/>
          <a:ext cx="1119553" cy="308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100">
            <a:latin typeface="Andalus" pitchFamily="18" charset="-78"/>
            <a:cs typeface="Andalus" pitchFamily="18" charset="-78"/>
          </a:endParaRPr>
        </a:p>
      </xdr:txBody>
    </xdr:sp>
    <xdr:clientData/>
  </xdr:oneCellAnchor>
  <xdr:oneCellAnchor>
    <xdr:from>
      <xdr:col>6</xdr:col>
      <xdr:colOff>448773</xdr:colOff>
      <xdr:row>109</xdr:row>
      <xdr:rowOff>183173</xdr:rowOff>
    </xdr:from>
    <xdr:ext cx="45719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F741BFAB-7BE3-4D6B-824C-CF0A8A4C5E13}"/>
            </a:ext>
          </a:extLst>
        </xdr:cNvPr>
        <xdr:cNvSpPr txBox="1"/>
      </xdr:nvSpPr>
      <xdr:spPr>
        <a:xfrm flipH="1">
          <a:off x="4858848" y="22309748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baseline="0"/>
            <a:t>  </a:t>
          </a:r>
          <a:endParaRPr lang="en-US" sz="1400" b="1" i="1"/>
        </a:p>
      </xdr:txBody>
    </xdr:sp>
    <xdr:clientData/>
  </xdr:oneCellAnchor>
  <xdr:oneCellAnchor>
    <xdr:from>
      <xdr:col>8</xdr:col>
      <xdr:colOff>128221</xdr:colOff>
      <xdr:row>26</xdr:row>
      <xdr:rowOff>137380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8CB2CE85-2826-4B75-93AC-5815AD09DCA9}"/>
            </a:ext>
          </a:extLst>
        </xdr:cNvPr>
        <xdr:cNvSpPr txBox="1"/>
      </xdr:nvSpPr>
      <xdr:spPr>
        <a:xfrm>
          <a:off x="7872046" y="5404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49609</xdr:colOff>
      <xdr:row>25</xdr:row>
      <xdr:rowOff>128983</xdr:rowOff>
    </xdr:from>
    <xdr:ext cx="1498203" cy="446483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98C2DB66-8134-44A0-AF33-762DB332C1BF}"/>
            </a:ext>
          </a:extLst>
        </xdr:cNvPr>
        <xdr:cNvSpPr txBox="1"/>
      </xdr:nvSpPr>
      <xdr:spPr>
        <a:xfrm>
          <a:off x="4250134" y="5196283"/>
          <a:ext cx="1498203" cy="446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  mcc.org/contact                                                   </a:t>
          </a:r>
        </a:p>
      </xdr:txBody>
    </xdr:sp>
    <xdr:clientData/>
  </xdr:oneCellAnchor>
  <xdr:oneCellAnchor>
    <xdr:from>
      <xdr:col>0</xdr:col>
      <xdr:colOff>1309688</xdr:colOff>
      <xdr:row>13</xdr:row>
      <xdr:rowOff>17554</xdr:rowOff>
    </xdr:from>
    <xdr:ext cx="178593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9566DEF3-5C0F-47D6-BEAB-5D8E016DB9BB}"/>
            </a:ext>
          </a:extLst>
        </xdr:cNvPr>
        <xdr:cNvSpPr txBox="1"/>
      </xdr:nvSpPr>
      <xdr:spPr>
        <a:xfrm>
          <a:off x="1309688" y="2617879"/>
          <a:ext cx="1785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5342</xdr:colOff>
      <xdr:row>15</xdr:row>
      <xdr:rowOff>131304</xdr:rowOff>
    </xdr:from>
    <xdr:ext cx="2014904" cy="28391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77AEC4FA-1DB9-4964-B8C3-3549F007E4B7}"/>
            </a:ext>
          </a:extLst>
        </xdr:cNvPr>
        <xdr:cNvSpPr txBox="1"/>
      </xdr:nvSpPr>
      <xdr:spPr>
        <a:xfrm>
          <a:off x="6034667" y="3188829"/>
          <a:ext cx="2014904" cy="283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vmmissions.org/</a:t>
          </a:r>
        </a:p>
      </xdr:txBody>
    </xdr:sp>
    <xdr:clientData/>
  </xdr:oneCellAnchor>
  <xdr:oneCellAnchor>
    <xdr:from>
      <xdr:col>1</xdr:col>
      <xdr:colOff>984250</xdr:colOff>
      <xdr:row>10</xdr:row>
      <xdr:rowOff>174625</xdr:rowOff>
    </xdr:from>
    <xdr:ext cx="113506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51F344F9-9A38-4871-9212-F87042ADD54B}"/>
            </a:ext>
          </a:extLst>
        </xdr:cNvPr>
        <xdr:cNvSpPr txBox="1"/>
      </xdr:nvSpPr>
      <xdr:spPr>
        <a:xfrm>
          <a:off x="2441575" y="2174875"/>
          <a:ext cx="11350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Applebutter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armwaynesboro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0"/>
  <sheetViews>
    <sheetView showGridLines="0" tabSelected="1" zoomScaleNormal="100" zoomScalePageLayoutView="35" workbookViewId="0">
      <selection activeCell="F127" sqref="F127"/>
    </sheetView>
  </sheetViews>
  <sheetFormatPr defaultColWidth="14.140625" defaultRowHeight="15.75" x14ac:dyDescent="0.25"/>
  <cols>
    <col min="1" max="1" width="21.85546875" style="3" customWidth="1"/>
    <col min="2" max="2" width="19.28515625" style="5" customWidth="1"/>
    <col min="3" max="3" width="2.85546875" style="5" customWidth="1"/>
    <col min="4" max="4" width="2.7109375" style="5" customWidth="1"/>
    <col min="5" max="5" width="16.28515625" style="3" customWidth="1"/>
    <col min="6" max="6" width="3.140625" style="3" customWidth="1"/>
    <col min="7" max="7" width="24.28515625" style="3" customWidth="1"/>
    <col min="8" max="8" width="25.7109375" style="3" customWidth="1"/>
    <col min="9" max="9" width="16.5703125" style="3" customWidth="1"/>
    <col min="10" max="10" width="17.7109375" style="3" customWidth="1"/>
    <col min="11" max="11" width="20.140625" style="7" bestFit="1" customWidth="1"/>
    <col min="12" max="12" width="20.140625" style="3" customWidth="1"/>
    <col min="13" max="13" width="18.42578125" style="3" customWidth="1"/>
    <col min="14" max="14" width="25.5703125" style="3" customWidth="1"/>
    <col min="15" max="15" width="19.85546875" style="3" customWidth="1"/>
    <col min="16" max="16" width="19.5703125" style="3" customWidth="1"/>
    <col min="17" max="17" width="20.140625" style="3" customWidth="1"/>
    <col min="18" max="18" width="19.42578125" style="3" customWidth="1"/>
    <col min="19" max="19" width="20.28515625" style="3" bestFit="1" customWidth="1"/>
    <col min="20" max="20" width="18.7109375" style="3" customWidth="1"/>
    <col min="21" max="16384" width="14.140625" style="3"/>
  </cols>
  <sheetData>
    <row r="1" spans="1:11" x14ac:dyDescent="0.25">
      <c r="A1" s="1"/>
      <c r="B1" s="2"/>
      <c r="C1" s="2"/>
      <c r="D1" s="2"/>
      <c r="E1" s="1"/>
      <c r="F1" s="1"/>
      <c r="K1" s="3"/>
    </row>
    <row r="2" spans="1:11" x14ac:dyDescent="0.25">
      <c r="A2" s="1"/>
      <c r="B2" s="2"/>
      <c r="C2" s="2"/>
      <c r="D2" s="2"/>
      <c r="E2" s="1"/>
      <c r="F2" s="1"/>
      <c r="K2" s="3"/>
    </row>
    <row r="3" spans="1:11" x14ac:dyDescent="0.25">
      <c r="A3" s="1"/>
      <c r="B3" s="2"/>
      <c r="C3" s="2"/>
      <c r="D3" s="2"/>
      <c r="E3" s="1"/>
      <c r="F3" s="1"/>
      <c r="K3" s="3"/>
    </row>
    <row r="4" spans="1:11" x14ac:dyDescent="0.25">
      <c r="A4" s="1"/>
      <c r="B4" s="2"/>
      <c r="C4" s="2"/>
      <c r="D4" s="2"/>
      <c r="E4" s="1"/>
      <c r="F4" s="1"/>
      <c r="K4" s="3"/>
    </row>
    <row r="5" spans="1:11" x14ac:dyDescent="0.25">
      <c r="A5" s="1"/>
      <c r="B5" s="2"/>
      <c r="C5" s="2"/>
      <c r="D5" s="2"/>
      <c r="E5" s="1"/>
      <c r="F5" s="1"/>
      <c r="K5" s="3"/>
    </row>
    <row r="6" spans="1:11" x14ac:dyDescent="0.25">
      <c r="A6" s="1"/>
      <c r="B6" s="2"/>
      <c r="C6" s="2"/>
      <c r="D6" s="2"/>
      <c r="E6" s="1"/>
      <c r="F6" s="1"/>
      <c r="K6" s="3"/>
    </row>
    <row r="7" spans="1:11" x14ac:dyDescent="0.25">
      <c r="A7" s="1"/>
      <c r="B7" s="2"/>
      <c r="C7" s="2"/>
      <c r="D7" s="2"/>
      <c r="E7" s="1"/>
      <c r="F7" s="1"/>
      <c r="K7" s="3"/>
    </row>
    <row r="8" spans="1:11" x14ac:dyDescent="0.25">
      <c r="A8" s="1"/>
      <c r="B8" s="2"/>
      <c r="C8" s="2"/>
      <c r="D8" s="2"/>
      <c r="E8" s="1"/>
      <c r="F8" s="1"/>
      <c r="K8" s="3"/>
    </row>
    <row r="9" spans="1:11" x14ac:dyDescent="0.25">
      <c r="B9" s="4"/>
      <c r="E9" s="1"/>
      <c r="F9" s="1"/>
      <c r="G9" s="3" t="s">
        <v>0</v>
      </c>
      <c r="H9" s="6" t="s">
        <v>1</v>
      </c>
      <c r="I9" s="3">
        <v>25.51</v>
      </c>
    </row>
    <row r="10" spans="1:11" x14ac:dyDescent="0.25">
      <c r="E10" s="5" t="s">
        <v>2</v>
      </c>
      <c r="F10" s="5"/>
      <c r="I10" s="8">
        <v>20409.990000000002</v>
      </c>
      <c r="K10" s="3"/>
    </row>
    <row r="11" spans="1:11" x14ac:dyDescent="0.25">
      <c r="B11" s="9" t="s">
        <v>3</v>
      </c>
      <c r="E11" s="3">
        <f>G109</f>
        <v>7713.33</v>
      </c>
      <c r="F11" s="10"/>
      <c r="G11" s="10"/>
      <c r="H11" s="6" t="s">
        <v>4</v>
      </c>
      <c r="I11" s="3">
        <f>G43</f>
        <v>393467.95999999996</v>
      </c>
      <c r="K11" s="3"/>
    </row>
    <row r="12" spans="1:11" x14ac:dyDescent="0.25">
      <c r="B12" s="9" t="s">
        <v>5</v>
      </c>
      <c r="E12" s="3">
        <f>G65</f>
        <v>1200</v>
      </c>
      <c r="F12" s="10"/>
      <c r="G12" s="10"/>
      <c r="H12" s="6" t="s">
        <v>6</v>
      </c>
      <c r="I12" s="3">
        <f>H43</f>
        <v>-77122.369999999981</v>
      </c>
      <c r="K12" s="3"/>
    </row>
    <row r="13" spans="1:11" x14ac:dyDescent="0.25">
      <c r="E13" s="3" t="s">
        <v>7</v>
      </c>
      <c r="G13" s="3">
        <f>SUM(E11,E12)</f>
        <v>8913.33</v>
      </c>
      <c r="H13" s="3" t="s">
        <v>8</v>
      </c>
      <c r="I13" s="3">
        <f>-G13</f>
        <v>-8913.33</v>
      </c>
      <c r="K13" s="3"/>
    </row>
    <row r="14" spans="1:11" x14ac:dyDescent="0.25">
      <c r="H14" s="11" t="s">
        <v>9</v>
      </c>
      <c r="I14" s="3">
        <f>SUM(I10:I13)</f>
        <v>327842.24999999994</v>
      </c>
      <c r="K14" s="3"/>
    </row>
    <row r="15" spans="1:11" ht="20.25" x14ac:dyDescent="0.3">
      <c r="B15" s="5" t="s">
        <v>10</v>
      </c>
      <c r="I15" s="12"/>
      <c r="K15" s="3"/>
    </row>
    <row r="16" spans="1:11" x14ac:dyDescent="0.25">
      <c r="I16" s="13"/>
      <c r="K16" s="3"/>
    </row>
    <row r="17" spans="1:11" x14ac:dyDescent="0.25">
      <c r="B17" s="5" t="s">
        <v>11</v>
      </c>
      <c r="H17" s="10"/>
      <c r="I17" s="14">
        <f>G140/2</f>
        <v>14478.615</v>
      </c>
    </row>
    <row r="18" spans="1:11" x14ac:dyDescent="0.25">
      <c r="H18" s="10"/>
      <c r="J18" s="14"/>
    </row>
    <row r="19" spans="1:11" x14ac:dyDescent="0.25">
      <c r="B19" s="15" t="s">
        <v>12</v>
      </c>
      <c r="H19" s="10"/>
      <c r="I19" s="3">
        <f>B114/2</f>
        <v>5325</v>
      </c>
    </row>
    <row r="20" spans="1:11" x14ac:dyDescent="0.25">
      <c r="B20" s="16" t="s">
        <v>13</v>
      </c>
      <c r="H20" s="10"/>
    </row>
    <row r="21" spans="1:11" x14ac:dyDescent="0.25">
      <c r="B21" s="16" t="s">
        <v>14</v>
      </c>
      <c r="H21" s="10"/>
    </row>
    <row r="22" spans="1:11" x14ac:dyDescent="0.25">
      <c r="B22" s="16"/>
      <c r="H22" s="10"/>
    </row>
    <row r="23" spans="1:11" ht="17.25" customHeight="1" x14ac:dyDescent="0.25">
      <c r="B23" s="17" t="s">
        <v>15</v>
      </c>
      <c r="H23" s="10"/>
      <c r="I23" s="3">
        <f>B114/2</f>
        <v>5325</v>
      </c>
      <c r="K23" s="18"/>
    </row>
    <row r="24" spans="1:11" ht="15.75" customHeight="1" x14ac:dyDescent="0.25">
      <c r="B24" s="19" t="s">
        <v>16</v>
      </c>
      <c r="H24" s="10"/>
      <c r="K24" s="18"/>
    </row>
    <row r="25" spans="1:11" ht="15" customHeight="1" x14ac:dyDescent="0.25">
      <c r="B25" s="5" t="s">
        <v>17</v>
      </c>
      <c r="H25" s="10"/>
    </row>
    <row r="26" spans="1:11" x14ac:dyDescent="0.25">
      <c r="H26" s="10"/>
    </row>
    <row r="27" spans="1:11" x14ac:dyDescent="0.25">
      <c r="B27" s="20" t="s">
        <v>18</v>
      </c>
      <c r="H27" s="21"/>
      <c r="I27" s="22">
        <v>250000</v>
      </c>
    </row>
    <row r="28" spans="1:11" x14ac:dyDescent="0.25">
      <c r="B28" s="23" t="s">
        <v>19</v>
      </c>
      <c r="H28" s="21"/>
      <c r="I28" s="22"/>
    </row>
    <row r="29" spans="1:11" x14ac:dyDescent="0.25">
      <c r="B29" s="23" t="s">
        <v>20</v>
      </c>
      <c r="H29" s="21"/>
      <c r="I29" s="22"/>
    </row>
    <row r="30" spans="1:11" x14ac:dyDescent="0.25">
      <c r="B30" s="20"/>
      <c r="H30" s="21"/>
      <c r="I30" s="22"/>
    </row>
    <row r="31" spans="1:11" x14ac:dyDescent="0.25">
      <c r="B31" s="3" t="s">
        <v>21</v>
      </c>
      <c r="H31" s="10"/>
      <c r="I31" s="24">
        <f>SUM(I17,I19,I23,I27)</f>
        <v>275128.61499999999</v>
      </c>
      <c r="K31" s="3"/>
    </row>
    <row r="32" spans="1:11" s="1" customFormat="1" x14ac:dyDescent="0.25">
      <c r="A32" s="3"/>
      <c r="B32" s="3"/>
      <c r="C32" s="5"/>
      <c r="D32" s="5"/>
      <c r="E32" s="5" t="s">
        <v>22</v>
      </c>
      <c r="F32" s="3"/>
      <c r="G32" s="3"/>
      <c r="H32" s="3"/>
      <c r="I32" s="3">
        <f>SUM(I14-I31)</f>
        <v>52713.634999999951</v>
      </c>
      <c r="K32" s="3"/>
    </row>
    <row r="33" spans="1:19" x14ac:dyDescent="0.25">
      <c r="A33" s="1"/>
      <c r="B33" s="5" t="s">
        <v>23</v>
      </c>
      <c r="G33" s="1" t="s">
        <v>24</v>
      </c>
      <c r="H33" s="1" t="s">
        <v>25</v>
      </c>
      <c r="I33" s="1" t="s">
        <v>26</v>
      </c>
      <c r="J33" s="1"/>
      <c r="K33" s="1"/>
      <c r="L33" s="3" t="s">
        <v>27</v>
      </c>
    </row>
    <row r="34" spans="1:19" x14ac:dyDescent="0.25">
      <c r="B34" s="5" t="s">
        <v>28</v>
      </c>
      <c r="G34" s="3">
        <f>B93</f>
        <v>117524.86000000002</v>
      </c>
      <c r="H34" s="3">
        <f>-E93</f>
        <v>-29495.199999999997</v>
      </c>
      <c r="I34" s="3">
        <f>G34+H34</f>
        <v>88029.660000000018</v>
      </c>
      <c r="K34" s="3"/>
    </row>
    <row r="35" spans="1:19" x14ac:dyDescent="0.25">
      <c r="K35" s="3"/>
    </row>
    <row r="36" spans="1:19" x14ac:dyDescent="0.25">
      <c r="B36" s="5" t="s">
        <v>29</v>
      </c>
      <c r="G36" s="3">
        <f>B117</f>
        <v>145855.76999999999</v>
      </c>
      <c r="H36" s="3">
        <f>-E117</f>
        <v>-5994.68</v>
      </c>
      <c r="I36" s="3">
        <f>G36+H36</f>
        <v>139861.09</v>
      </c>
      <c r="K36" s="3"/>
    </row>
    <row r="37" spans="1:19" x14ac:dyDescent="0.25">
      <c r="K37" s="3"/>
      <c r="L37" s="25"/>
    </row>
    <row r="38" spans="1:19" x14ac:dyDescent="0.25">
      <c r="B38" s="5" t="s">
        <v>30</v>
      </c>
      <c r="G38" s="3">
        <f>B126</f>
        <v>15408.35</v>
      </c>
      <c r="H38" s="3">
        <f>-E126</f>
        <v>-4725.7999999999993</v>
      </c>
      <c r="I38" s="3">
        <f>G38+H38</f>
        <v>10682.550000000001</v>
      </c>
      <c r="K38" s="3"/>
      <c r="L38" s="25"/>
      <c r="O38" s="26"/>
    </row>
    <row r="39" spans="1:19" x14ac:dyDescent="0.25">
      <c r="K39" s="3"/>
      <c r="L39" s="26"/>
      <c r="O39" s="26"/>
    </row>
    <row r="40" spans="1:19" x14ac:dyDescent="0.25">
      <c r="B40" s="5" t="s">
        <v>31</v>
      </c>
      <c r="G40" s="3">
        <f>B144</f>
        <v>114678.98000000001</v>
      </c>
      <c r="H40" s="3">
        <f>-E144</f>
        <v>-2646.02</v>
      </c>
      <c r="I40" s="3">
        <f>G40+H40</f>
        <v>112032.96000000001</v>
      </c>
      <c r="K40" s="3"/>
      <c r="O40" s="26"/>
    </row>
    <row r="41" spans="1:19" x14ac:dyDescent="0.25">
      <c r="E41" s="11" t="s">
        <v>32</v>
      </c>
      <c r="G41" s="3">
        <f>SUM(G34:G40)</f>
        <v>393467.95999999996</v>
      </c>
      <c r="H41" s="3">
        <f>SUM(H34:H40)</f>
        <v>-42861.69999999999</v>
      </c>
      <c r="I41" s="3">
        <f>SUM(I34:I40)</f>
        <v>350606.26</v>
      </c>
      <c r="K41" s="3"/>
    </row>
    <row r="42" spans="1:19" x14ac:dyDescent="0.25">
      <c r="B42" s="27" t="s">
        <v>33</v>
      </c>
      <c r="C42" s="27"/>
      <c r="D42" s="27"/>
      <c r="E42" s="28"/>
      <c r="F42" s="28"/>
      <c r="G42" s="28"/>
      <c r="H42" s="28">
        <f>-I195</f>
        <v>-34260.669999999991</v>
      </c>
      <c r="I42" s="28"/>
      <c r="K42" s="3"/>
    </row>
    <row r="43" spans="1:19" x14ac:dyDescent="0.25">
      <c r="A43" s="3" t="s">
        <v>34</v>
      </c>
      <c r="E43" s="6" t="s">
        <v>35</v>
      </c>
      <c r="G43" s="3">
        <f>SUM(G34:G40)</f>
        <v>393467.95999999996</v>
      </c>
      <c r="H43" s="3">
        <f>SUM(H41:H42)</f>
        <v>-77122.369999999981</v>
      </c>
      <c r="I43" s="3">
        <f>G43+H43</f>
        <v>316345.58999999997</v>
      </c>
      <c r="L43" s="25"/>
      <c r="O43" s="26"/>
    </row>
    <row r="44" spans="1:19" x14ac:dyDescent="0.25">
      <c r="B44" s="3"/>
      <c r="C44" s="3"/>
      <c r="D44" s="3"/>
      <c r="K44" s="3"/>
    </row>
    <row r="45" spans="1:19" x14ac:dyDescent="0.25">
      <c r="B45" s="3"/>
      <c r="H45" s="7"/>
      <c r="K45" s="3"/>
      <c r="L45" s="5"/>
      <c r="M45" s="5"/>
      <c r="N45" s="5"/>
      <c r="S45" s="29"/>
    </row>
    <row r="46" spans="1:19" x14ac:dyDescent="0.25">
      <c r="B46" s="7"/>
      <c r="H46" s="7"/>
      <c r="K46" s="3"/>
      <c r="L46" s="5"/>
      <c r="M46" s="5"/>
      <c r="N46" s="5"/>
    </row>
    <row r="47" spans="1:19" x14ac:dyDescent="0.25">
      <c r="B47" s="3"/>
      <c r="C47" s="3"/>
      <c r="D47" s="3"/>
      <c r="K47" s="3"/>
      <c r="L47" s="5"/>
      <c r="M47" s="5"/>
      <c r="N47" s="5"/>
      <c r="Q47" s="30"/>
      <c r="R47" s="29"/>
    </row>
    <row r="48" spans="1:19" x14ac:dyDescent="0.25">
      <c r="B48" s="3"/>
      <c r="C48" s="3"/>
      <c r="D48" s="3"/>
      <c r="K48" s="3"/>
      <c r="L48" s="5"/>
      <c r="M48" s="5"/>
      <c r="N48" s="5"/>
      <c r="Q48" s="29"/>
      <c r="R48" s="29"/>
    </row>
    <row r="49" spans="1:21" x14ac:dyDescent="0.25">
      <c r="B49" s="3"/>
      <c r="C49" s="3"/>
      <c r="D49" s="3"/>
      <c r="K49" s="3"/>
      <c r="L49" s="5"/>
      <c r="M49" s="5"/>
      <c r="N49" s="5"/>
      <c r="Q49" s="29"/>
      <c r="R49" s="29"/>
    </row>
    <row r="50" spans="1:21" x14ac:dyDescent="0.25">
      <c r="B50" s="3"/>
      <c r="C50" s="3"/>
      <c r="D50" s="3"/>
      <c r="K50" s="3"/>
      <c r="L50" s="5"/>
      <c r="M50" s="5"/>
      <c r="N50" s="5"/>
      <c r="Q50" s="29"/>
      <c r="R50" s="29"/>
    </row>
    <row r="51" spans="1:21" x14ac:dyDescent="0.25">
      <c r="B51" s="3"/>
      <c r="C51" s="3"/>
      <c r="D51" s="3"/>
      <c r="K51" s="3"/>
      <c r="L51" s="5"/>
      <c r="M51" s="5"/>
      <c r="N51" s="5"/>
      <c r="Q51" s="31"/>
      <c r="R51" s="31"/>
    </row>
    <row r="52" spans="1:21" x14ac:dyDescent="0.25">
      <c r="B52" s="3"/>
      <c r="C52" s="3"/>
      <c r="D52" s="3"/>
      <c r="K52" s="3"/>
    </row>
    <row r="53" spans="1:21" x14ac:dyDescent="0.25">
      <c r="B53" s="3"/>
      <c r="C53" s="3"/>
      <c r="D53" s="3"/>
      <c r="K53" s="3"/>
    </row>
    <row r="54" spans="1:21" x14ac:dyDescent="0.25">
      <c r="B54" s="32"/>
      <c r="C54" s="32"/>
      <c r="D54" s="32"/>
      <c r="G54" s="33"/>
      <c r="H54" s="33"/>
      <c r="J54" s="33"/>
      <c r="K54" s="3"/>
    </row>
    <row r="55" spans="1:21" x14ac:dyDescent="0.25">
      <c r="B55" s="34"/>
      <c r="C55" s="34"/>
      <c r="D55" s="34"/>
      <c r="J55" s="31"/>
      <c r="K55" s="3"/>
    </row>
    <row r="56" spans="1:21" x14ac:dyDescent="0.25">
      <c r="B56" s="34"/>
      <c r="C56" s="34"/>
      <c r="D56" s="34"/>
      <c r="K56" s="3"/>
    </row>
    <row r="57" spans="1:21" x14ac:dyDescent="0.25">
      <c r="B57" s="34"/>
      <c r="C57" s="34"/>
      <c r="D57" s="34"/>
      <c r="K57" s="3"/>
    </row>
    <row r="58" spans="1:21" x14ac:dyDescent="0.25">
      <c r="B58" s="34"/>
      <c r="C58" s="34"/>
      <c r="D58" s="34"/>
      <c r="K58" s="3"/>
    </row>
    <row r="59" spans="1:21" x14ac:dyDescent="0.25">
      <c r="B59" s="34"/>
      <c r="C59" s="34"/>
      <c r="D59" s="34"/>
      <c r="K59" s="3"/>
    </row>
    <row r="60" spans="1:21" x14ac:dyDescent="0.25">
      <c r="B60" s="34"/>
      <c r="C60" s="34"/>
      <c r="D60" s="34"/>
      <c r="K60" s="3"/>
    </row>
    <row r="61" spans="1:21" x14ac:dyDescent="0.25">
      <c r="B61" s="25"/>
      <c r="C61" s="34"/>
      <c r="D61" s="34"/>
      <c r="K61" s="3"/>
    </row>
    <row r="63" spans="1:21" s="36" customFormat="1" x14ac:dyDescent="0.25">
      <c r="A63" s="1" t="s">
        <v>36</v>
      </c>
      <c r="B63" s="35"/>
      <c r="C63" s="35"/>
      <c r="D63" s="35"/>
      <c r="G63" s="36">
        <v>2017</v>
      </c>
      <c r="H63" s="36">
        <v>2016</v>
      </c>
      <c r="I63" s="36">
        <v>2015</v>
      </c>
      <c r="J63" s="37">
        <v>2014</v>
      </c>
      <c r="K63" s="36">
        <v>2013</v>
      </c>
      <c r="L63" s="36">
        <v>2012</v>
      </c>
      <c r="M63" s="36">
        <v>2011</v>
      </c>
      <c r="N63" s="36">
        <v>2010</v>
      </c>
      <c r="O63" s="36">
        <v>2009</v>
      </c>
      <c r="P63" s="36">
        <v>2008</v>
      </c>
      <c r="Q63" s="36">
        <v>2006</v>
      </c>
      <c r="R63" s="36">
        <v>2005</v>
      </c>
      <c r="S63" s="36">
        <v>2004</v>
      </c>
      <c r="T63" s="36">
        <v>2003</v>
      </c>
      <c r="U63" s="38">
        <v>2002</v>
      </c>
    </row>
    <row r="64" spans="1:21" s="1" customFormat="1" x14ac:dyDescent="0.25">
      <c r="B64" s="39" t="s">
        <v>37</v>
      </c>
      <c r="C64" s="39"/>
      <c r="D64" s="39"/>
      <c r="E64" s="40" t="s">
        <v>38</v>
      </c>
      <c r="F64" s="40"/>
      <c r="G64" s="40" t="s">
        <v>39</v>
      </c>
      <c r="H64" s="40" t="s">
        <v>39</v>
      </c>
      <c r="I64" s="40" t="s">
        <v>39</v>
      </c>
      <c r="J64" s="41" t="s">
        <v>39</v>
      </c>
      <c r="K64" s="40" t="s">
        <v>39</v>
      </c>
      <c r="L64" s="40" t="s">
        <v>39</v>
      </c>
      <c r="M64" s="40" t="s">
        <v>39</v>
      </c>
      <c r="N64" s="40" t="s">
        <v>39</v>
      </c>
      <c r="O64" s="42" t="s">
        <v>39</v>
      </c>
      <c r="P64" s="42" t="s">
        <v>39</v>
      </c>
      <c r="Q64" s="42" t="s">
        <v>39</v>
      </c>
      <c r="R64" s="42" t="s">
        <v>39</v>
      </c>
      <c r="S64" s="42" t="s">
        <v>39</v>
      </c>
      <c r="T64" s="42" t="s">
        <v>39</v>
      </c>
      <c r="U64" s="42" t="s">
        <v>39</v>
      </c>
    </row>
    <row r="65" spans="1:21" ht="31.5" x14ac:dyDescent="0.25">
      <c r="A65" s="43" t="s">
        <v>40</v>
      </c>
      <c r="B65" s="3">
        <v>1200</v>
      </c>
      <c r="C65" s="25"/>
      <c r="D65" s="25"/>
      <c r="E65" s="26"/>
      <c r="G65" s="26">
        <f>B65-E65</f>
        <v>1200</v>
      </c>
      <c r="H65" s="3">
        <v>996</v>
      </c>
      <c r="J65" s="44">
        <v>18544</v>
      </c>
      <c r="K65" s="3">
        <v>15924</v>
      </c>
      <c r="M65" s="26"/>
      <c r="N65" s="26"/>
      <c r="O65" s="26"/>
      <c r="P65" s="33">
        <v>7656</v>
      </c>
      <c r="Q65" s="3">
        <v>7088.25</v>
      </c>
    </row>
    <row r="66" spans="1:21" x14ac:dyDescent="0.25">
      <c r="A66" s="3" t="s">
        <v>41</v>
      </c>
      <c r="B66" s="25">
        <v>8801.66</v>
      </c>
      <c r="C66" s="25"/>
      <c r="D66" s="25"/>
      <c r="E66" s="26">
        <v>4562.1499999999996</v>
      </c>
      <c r="F66" s="26"/>
      <c r="G66" s="26">
        <f>B66-E66</f>
        <v>4239.51</v>
      </c>
      <c r="H66" s="3">
        <v>7104.07</v>
      </c>
      <c r="I66" s="3">
        <v>1938.08</v>
      </c>
      <c r="J66" s="44">
        <v>1723</v>
      </c>
      <c r="K66" s="3">
        <v>4585.3599999999997</v>
      </c>
      <c r="L66" s="3">
        <v>4136.59</v>
      </c>
      <c r="M66" s="26">
        <v>14381.33</v>
      </c>
      <c r="N66" s="26">
        <v>0</v>
      </c>
      <c r="O66" s="26">
        <v>0</v>
      </c>
      <c r="P66" s="33"/>
      <c r="Q66" s="3">
        <v>-147.25</v>
      </c>
      <c r="R66" s="3">
        <v>-5.67</v>
      </c>
      <c r="S66" s="3">
        <v>-70.64</v>
      </c>
      <c r="T66" s="1">
        <v>-31.22</v>
      </c>
      <c r="U66" s="3">
        <v>-11</v>
      </c>
    </row>
    <row r="67" spans="1:21" x14ac:dyDescent="0.25">
      <c r="A67" s="3" t="s">
        <v>42</v>
      </c>
      <c r="B67" s="25">
        <v>8909</v>
      </c>
      <c r="C67" s="25"/>
      <c r="D67" s="25"/>
      <c r="E67" s="45">
        <v>4134.63</v>
      </c>
      <c r="F67" s="45"/>
      <c r="G67" s="26">
        <f>B67-E67</f>
        <v>4774.37</v>
      </c>
      <c r="H67" s="3">
        <v>3461.29</v>
      </c>
      <c r="I67" s="3">
        <v>3494.96</v>
      </c>
      <c r="J67" s="44">
        <v>4647.4799999999996</v>
      </c>
      <c r="K67" s="3">
        <v>4967.5</v>
      </c>
      <c r="L67" s="3">
        <v>3796.09</v>
      </c>
      <c r="M67" s="26">
        <v>3688.27</v>
      </c>
      <c r="N67" s="26">
        <v>2835.12</v>
      </c>
      <c r="O67" s="26">
        <v>2883.5200000000004</v>
      </c>
      <c r="P67" s="33">
        <v>3226.69</v>
      </c>
      <c r="Q67" s="3">
        <v>2157.84</v>
      </c>
      <c r="R67" s="3">
        <v>4565.45</v>
      </c>
      <c r="S67" s="3">
        <v>3486.84</v>
      </c>
      <c r="T67" s="3">
        <v>2257.59</v>
      </c>
      <c r="U67" s="3">
        <v>3276.83</v>
      </c>
    </row>
    <row r="68" spans="1:21" x14ac:dyDescent="0.25">
      <c r="A68" s="3" t="s">
        <v>43</v>
      </c>
      <c r="B68" s="25">
        <v>3128</v>
      </c>
      <c r="C68" s="25"/>
      <c r="D68" s="25"/>
      <c r="E68" s="45">
        <v>420</v>
      </c>
      <c r="F68" s="45"/>
      <c r="G68" s="26">
        <f t="shared" ref="G68:G91" si="0">B68-E68</f>
        <v>2708</v>
      </c>
      <c r="H68" s="3">
        <v>2772.5</v>
      </c>
      <c r="I68" s="3">
        <v>1563.64</v>
      </c>
      <c r="J68" s="44">
        <v>4005.64</v>
      </c>
      <c r="K68" s="3">
        <v>7399.38</v>
      </c>
      <c r="L68" s="3">
        <v>3819.88</v>
      </c>
      <c r="M68" s="26">
        <v>4152.75</v>
      </c>
      <c r="N68" s="26">
        <v>3734.8</v>
      </c>
      <c r="O68" s="26">
        <v>4352</v>
      </c>
      <c r="P68" s="33">
        <v>2665.39</v>
      </c>
      <c r="Q68" s="3">
        <v>3000.5</v>
      </c>
      <c r="R68" s="3">
        <v>3235.61</v>
      </c>
      <c r="S68" s="3">
        <v>1847.1</v>
      </c>
      <c r="T68" s="3">
        <v>2178</v>
      </c>
      <c r="U68" s="3">
        <v>2366.5</v>
      </c>
    </row>
    <row r="69" spans="1:21" x14ac:dyDescent="0.25">
      <c r="A69" s="3" t="s">
        <v>44</v>
      </c>
      <c r="B69" s="25">
        <v>18762.5</v>
      </c>
      <c r="C69" s="25"/>
      <c r="D69" s="25"/>
      <c r="E69" s="45">
        <f>2961.52-677.63</f>
        <v>2283.89</v>
      </c>
      <c r="F69" s="45"/>
      <c r="G69" s="26">
        <f>B69-E69</f>
        <v>16478.61</v>
      </c>
      <c r="H69" s="3">
        <v>15316.830000000002</v>
      </c>
      <c r="I69" s="3">
        <v>11105.81</v>
      </c>
      <c r="J69" s="44">
        <v>15767.33</v>
      </c>
      <c r="K69" s="3">
        <v>14001.71</v>
      </c>
      <c r="L69" s="3">
        <v>12789.77</v>
      </c>
      <c r="M69" s="26">
        <v>11474.8</v>
      </c>
      <c r="N69" s="26">
        <v>11693</v>
      </c>
      <c r="O69" s="26">
        <v>9808.7999999999993</v>
      </c>
      <c r="P69" s="33">
        <v>9097.14</v>
      </c>
      <c r="Q69" s="3">
        <v>7161.13</v>
      </c>
      <c r="R69" s="3">
        <v>9035.0400000000009</v>
      </c>
      <c r="S69" s="3">
        <v>8540</v>
      </c>
      <c r="T69" s="3">
        <v>8275.4699999999993</v>
      </c>
      <c r="U69" s="3">
        <v>7754.24</v>
      </c>
    </row>
    <row r="70" spans="1:21" x14ac:dyDescent="0.25">
      <c r="A70" s="3" t="s">
        <v>45</v>
      </c>
      <c r="B70" s="25">
        <v>4889</v>
      </c>
      <c r="C70" s="25"/>
      <c r="D70" s="25"/>
      <c r="E70" s="45">
        <v>1599.48</v>
      </c>
      <c r="F70" s="45"/>
      <c r="G70" s="26">
        <f t="shared" si="0"/>
        <v>3289.52</v>
      </c>
      <c r="H70" s="3">
        <v>3497.71</v>
      </c>
      <c r="I70" s="3">
        <v>3489.1</v>
      </c>
      <c r="J70" s="44">
        <v>3168.2</v>
      </c>
      <c r="K70" s="3">
        <v>2687.92</v>
      </c>
      <c r="L70" s="3">
        <v>2844.07</v>
      </c>
      <c r="M70" s="26">
        <v>2984.64</v>
      </c>
      <c r="N70" s="26">
        <v>3454.1</v>
      </c>
      <c r="O70" s="26">
        <v>3681.11</v>
      </c>
      <c r="P70" s="33">
        <v>3587.59</v>
      </c>
      <c r="Q70" s="3">
        <v>3605.12</v>
      </c>
      <c r="R70" s="3">
        <v>3532.93</v>
      </c>
      <c r="S70" s="3">
        <v>2573.8200000000002</v>
      </c>
      <c r="T70" s="3">
        <v>1709.79</v>
      </c>
      <c r="U70" s="3">
        <v>1996.44</v>
      </c>
    </row>
    <row r="71" spans="1:21" x14ac:dyDescent="0.25">
      <c r="A71" s="3" t="s">
        <v>46</v>
      </c>
      <c r="B71" s="25">
        <v>4328</v>
      </c>
      <c r="C71" s="25"/>
      <c r="D71" s="25"/>
      <c r="E71" s="45">
        <v>2144.84</v>
      </c>
      <c r="F71" s="45"/>
      <c r="G71" s="26">
        <f t="shared" si="0"/>
        <v>2183.16</v>
      </c>
      <c r="J71" s="44"/>
      <c r="K71" s="3"/>
      <c r="M71" s="26"/>
      <c r="N71" s="26"/>
      <c r="O71" s="26"/>
      <c r="P71" s="33"/>
    </row>
    <row r="72" spans="1:21" x14ac:dyDescent="0.25">
      <c r="A72" s="3" t="s">
        <v>47</v>
      </c>
      <c r="B72" s="25"/>
      <c r="C72" s="25"/>
      <c r="D72" s="25"/>
      <c r="E72" s="45"/>
      <c r="F72" s="45"/>
      <c r="G72" s="26">
        <f t="shared" si="0"/>
        <v>0</v>
      </c>
      <c r="H72" s="3">
        <v>0</v>
      </c>
      <c r="I72" s="3">
        <v>89.25</v>
      </c>
      <c r="J72" s="44">
        <v>341.25</v>
      </c>
      <c r="K72" s="3">
        <v>423</v>
      </c>
      <c r="L72" s="3">
        <v>437</v>
      </c>
      <c r="M72" s="26">
        <v>426.5</v>
      </c>
      <c r="N72" s="26">
        <v>512.53</v>
      </c>
      <c r="O72" s="26">
        <v>513.52</v>
      </c>
      <c r="P72" s="33">
        <v>525.25</v>
      </c>
      <c r="Q72" s="3">
        <v>590.37</v>
      </c>
      <c r="R72" s="3">
        <v>587.66999999999996</v>
      </c>
      <c r="S72" s="3">
        <v>424.38</v>
      </c>
    </row>
    <row r="73" spans="1:21" x14ac:dyDescent="0.25">
      <c r="A73" s="3" t="s">
        <v>48</v>
      </c>
      <c r="B73" s="25">
        <v>4046.5</v>
      </c>
      <c r="C73" s="25"/>
      <c r="D73" s="25"/>
      <c r="E73" s="45">
        <v>180</v>
      </c>
      <c r="F73" s="45"/>
      <c r="G73" s="26">
        <f t="shared" si="0"/>
        <v>3866.5</v>
      </c>
      <c r="H73" s="3">
        <v>4794.76</v>
      </c>
      <c r="I73" s="3">
        <v>2305.25</v>
      </c>
      <c r="J73" s="44">
        <v>4079.02</v>
      </c>
      <c r="K73" s="3">
        <v>2296.25</v>
      </c>
      <c r="L73" s="3">
        <v>4015.65</v>
      </c>
      <c r="M73" s="26">
        <v>3704.26</v>
      </c>
      <c r="N73" s="26">
        <v>2925.45</v>
      </c>
      <c r="O73" s="26">
        <v>3039.7</v>
      </c>
      <c r="P73" s="33"/>
      <c r="R73" s="3">
        <v>3376.2</v>
      </c>
      <c r="S73" s="3">
        <v>2984.61</v>
      </c>
      <c r="T73" s="3">
        <f>SUM(R73:S73)</f>
        <v>6360.8099999999995</v>
      </c>
      <c r="U73" s="3">
        <v>2158.9499999999998</v>
      </c>
    </row>
    <row r="74" spans="1:21" x14ac:dyDescent="0.25">
      <c r="A74" s="3" t="s">
        <v>49</v>
      </c>
      <c r="B74" s="25">
        <v>1216.5</v>
      </c>
      <c r="C74" s="25"/>
      <c r="D74" s="25"/>
      <c r="E74" s="45">
        <v>111.21</v>
      </c>
      <c r="F74" s="45"/>
      <c r="G74" s="26">
        <f t="shared" si="0"/>
        <v>1105.29</v>
      </c>
      <c r="H74" s="3">
        <v>1055.6099999999999</v>
      </c>
      <c r="I74" s="3">
        <v>807.25</v>
      </c>
      <c r="J74" s="44">
        <v>956.25</v>
      </c>
      <c r="K74" s="3">
        <v>1046</v>
      </c>
      <c r="L74" s="3">
        <v>876</v>
      </c>
      <c r="M74" s="26">
        <v>772.95</v>
      </c>
      <c r="N74" s="26">
        <v>792.52</v>
      </c>
      <c r="O74" s="26">
        <v>861.52</v>
      </c>
      <c r="P74" s="33">
        <v>774</v>
      </c>
      <c r="Q74" s="3">
        <v>837.61</v>
      </c>
      <c r="R74" s="3">
        <v>456.17</v>
      </c>
      <c r="S74" s="3">
        <v>388.92</v>
      </c>
      <c r="T74" s="3">
        <v>279.8</v>
      </c>
      <c r="U74" s="3">
        <v>251</v>
      </c>
    </row>
    <row r="75" spans="1:21" x14ac:dyDescent="0.25">
      <c r="A75" s="3" t="s">
        <v>50</v>
      </c>
      <c r="B75" s="25">
        <v>13624.42</v>
      </c>
      <c r="C75" s="25"/>
      <c r="D75" s="25"/>
      <c r="E75" s="45">
        <v>4132.6099999999997</v>
      </c>
      <c r="F75" s="45"/>
      <c r="G75" s="26">
        <f t="shared" si="0"/>
        <v>9491.8100000000013</v>
      </c>
      <c r="H75" s="3">
        <v>5511.1900000000005</v>
      </c>
      <c r="I75" s="3">
        <v>6539.25</v>
      </c>
      <c r="J75" s="44">
        <v>8350.81</v>
      </c>
      <c r="K75" s="3">
        <v>2239.29</v>
      </c>
      <c r="L75" s="3">
        <v>7305.67</v>
      </c>
      <c r="M75" s="26">
        <v>6976.49</v>
      </c>
      <c r="N75" s="26">
        <v>6912.79</v>
      </c>
      <c r="O75" s="26">
        <v>4651.59</v>
      </c>
      <c r="P75" s="33">
        <v>4488.41</v>
      </c>
      <c r="Q75" s="3">
        <v>2064.44</v>
      </c>
      <c r="R75" s="3">
        <v>2455.7800000000002</v>
      </c>
      <c r="S75" s="3">
        <v>3444.34</v>
      </c>
      <c r="T75" s="3">
        <v>5639.18</v>
      </c>
      <c r="U75" s="3">
        <v>4988.5600000000004</v>
      </c>
    </row>
    <row r="76" spans="1:21" x14ac:dyDescent="0.25">
      <c r="A76" s="3" t="s">
        <v>51</v>
      </c>
      <c r="B76" s="25">
        <v>384</v>
      </c>
      <c r="C76" s="25"/>
      <c r="D76" s="25"/>
      <c r="E76" s="45">
        <f>599.25+120</f>
        <v>719.25</v>
      </c>
      <c r="F76" s="45"/>
      <c r="G76" s="26">
        <f t="shared" si="0"/>
        <v>-335.25</v>
      </c>
      <c r="H76" s="3">
        <v>-470.25</v>
      </c>
      <c r="I76" s="3">
        <v>141</v>
      </c>
      <c r="J76" s="44">
        <v>-599.25</v>
      </c>
      <c r="K76" s="3"/>
      <c r="L76" s="3">
        <v>-14.7</v>
      </c>
      <c r="M76" s="26">
        <v>-87.12</v>
      </c>
      <c r="N76" s="26">
        <v>-58.12</v>
      </c>
      <c r="O76" s="26">
        <v>29.830000000000041</v>
      </c>
      <c r="P76" s="33">
        <v>217.45</v>
      </c>
      <c r="Q76" s="3">
        <v>1380.36</v>
      </c>
      <c r="R76" s="3">
        <v>-37.96</v>
      </c>
      <c r="S76" s="3">
        <v>1.17</v>
      </c>
      <c r="T76" s="3">
        <v>63.7</v>
      </c>
      <c r="U76" s="3">
        <v>-483.25</v>
      </c>
    </row>
    <row r="77" spans="1:21" x14ac:dyDescent="0.25">
      <c r="A77" s="3" t="s">
        <v>52</v>
      </c>
      <c r="B77" s="25">
        <v>14057.82</v>
      </c>
      <c r="C77" s="25"/>
      <c r="D77" s="25"/>
      <c r="E77" s="45">
        <v>2586</v>
      </c>
      <c r="F77" s="45"/>
      <c r="G77" s="26">
        <f t="shared" si="0"/>
        <v>11471.82</v>
      </c>
      <c r="H77" s="3">
        <v>10483.719999999999</v>
      </c>
      <c r="I77" s="3">
        <v>8259.9599999999991</v>
      </c>
      <c r="J77" s="44">
        <v>12149.8</v>
      </c>
      <c r="K77" s="3">
        <v>9374.93</v>
      </c>
      <c r="L77" s="3">
        <v>10252.26</v>
      </c>
      <c r="M77" s="26">
        <v>13398.35</v>
      </c>
      <c r="N77" s="26">
        <v>9942.7199999999993</v>
      </c>
      <c r="O77" s="26">
        <v>9373.880000000001</v>
      </c>
      <c r="P77" s="33">
        <v>8622.2000000000007</v>
      </c>
      <c r="Q77" s="3">
        <v>5903.68</v>
      </c>
      <c r="R77" s="3">
        <v>6896.32</v>
      </c>
      <c r="S77" s="3">
        <v>6142.33</v>
      </c>
      <c r="T77" s="3">
        <v>6412.24</v>
      </c>
      <c r="U77" s="3">
        <v>5845.6</v>
      </c>
    </row>
    <row r="78" spans="1:21" x14ac:dyDescent="0.25">
      <c r="A78" s="3" t="s">
        <v>53</v>
      </c>
      <c r="B78" s="25"/>
      <c r="C78" s="25"/>
      <c r="D78" s="25"/>
      <c r="G78" s="26">
        <f t="shared" si="0"/>
        <v>0</v>
      </c>
      <c r="H78" s="3">
        <v>-180.6</v>
      </c>
      <c r="J78" s="44">
        <v>1111.1500000000001</v>
      </c>
      <c r="K78" s="3">
        <v>699.42</v>
      </c>
      <c r="L78" s="3">
        <v>592.41999999999996</v>
      </c>
      <c r="M78" s="26">
        <v>722.43</v>
      </c>
      <c r="N78" s="26">
        <v>630.62</v>
      </c>
      <c r="O78" s="26">
        <v>1131.82</v>
      </c>
      <c r="P78" s="33">
        <v>1404.51</v>
      </c>
      <c r="Q78" s="3">
        <v>879.26</v>
      </c>
      <c r="R78" s="3">
        <v>1166.7</v>
      </c>
      <c r="S78" s="3">
        <v>383.46</v>
      </c>
      <c r="T78" s="3">
        <v>982.76</v>
      </c>
      <c r="U78" s="3">
        <v>749.63</v>
      </c>
    </row>
    <row r="79" spans="1:21" x14ac:dyDescent="0.25">
      <c r="A79" s="46" t="s">
        <v>54</v>
      </c>
      <c r="B79" s="25">
        <v>2540.35</v>
      </c>
      <c r="C79" s="25"/>
      <c r="D79" s="25"/>
      <c r="E79" s="45">
        <v>1627.34</v>
      </c>
      <c r="F79" s="45"/>
      <c r="G79" s="26">
        <f t="shared" si="0"/>
        <v>913.01</v>
      </c>
      <c r="H79" s="3">
        <v>1563.6399999999999</v>
      </c>
      <c r="I79" s="3">
        <v>786.5</v>
      </c>
      <c r="J79" s="44">
        <v>2048.31</v>
      </c>
      <c r="K79" s="3">
        <v>2026.73</v>
      </c>
      <c r="L79" s="3">
        <v>1331.41</v>
      </c>
      <c r="M79" s="26">
        <v>1493.45</v>
      </c>
      <c r="N79" s="26">
        <v>944.2</v>
      </c>
      <c r="O79" s="26">
        <v>1475.1</v>
      </c>
      <c r="P79" s="33">
        <v>1440.11</v>
      </c>
      <c r="Q79" s="3">
        <v>521.37</v>
      </c>
      <c r="R79" s="3">
        <v>1565.52</v>
      </c>
      <c r="S79" s="3">
        <v>1238.1300000000001</v>
      </c>
      <c r="T79" s="3">
        <v>1066.29</v>
      </c>
      <c r="U79" s="3">
        <v>1035.23</v>
      </c>
    </row>
    <row r="80" spans="1:21" x14ac:dyDescent="0.25">
      <c r="A80" s="3" t="s">
        <v>55</v>
      </c>
      <c r="B80" s="25">
        <v>5328.35</v>
      </c>
      <c r="C80" s="25"/>
      <c r="D80" s="25"/>
      <c r="E80" s="45">
        <f>360+244.05+137.92</f>
        <v>741.96999999999991</v>
      </c>
      <c r="F80" s="45"/>
      <c r="G80" s="26">
        <f t="shared" si="0"/>
        <v>4586.38</v>
      </c>
      <c r="H80" s="3">
        <v>3977.4800000000005</v>
      </c>
      <c r="I80" s="3">
        <v>3178.5</v>
      </c>
      <c r="J80" s="3">
        <v>5386.03</v>
      </c>
      <c r="K80" s="3">
        <v>5572.9</v>
      </c>
      <c r="L80" s="3">
        <v>5248.97</v>
      </c>
      <c r="M80" s="26">
        <v>6690.07</v>
      </c>
      <c r="N80" s="26">
        <v>6216.9</v>
      </c>
      <c r="O80" s="26">
        <v>4648.32</v>
      </c>
      <c r="P80" s="33">
        <v>5181.7700000000004</v>
      </c>
      <c r="Q80" s="3">
        <v>2303.33</v>
      </c>
      <c r="R80" s="3">
        <v>2410.59</v>
      </c>
      <c r="S80" s="3">
        <v>1538.2</v>
      </c>
      <c r="T80" s="3">
        <v>1183.8900000000001</v>
      </c>
      <c r="U80" s="3">
        <v>1376.8</v>
      </c>
    </row>
    <row r="81" spans="1:21" x14ac:dyDescent="0.25">
      <c r="A81" s="3" t="s">
        <v>56</v>
      </c>
      <c r="B81" s="25">
        <v>2757.25</v>
      </c>
      <c r="C81" s="25"/>
      <c r="D81" s="25"/>
      <c r="E81" s="45">
        <f>85+250.5</f>
        <v>335.5</v>
      </c>
      <c r="F81" s="45"/>
      <c r="G81" s="26">
        <f t="shared" si="0"/>
        <v>2421.75</v>
      </c>
      <c r="H81" s="3">
        <v>2335.67</v>
      </c>
      <c r="I81" s="3">
        <v>1427</v>
      </c>
      <c r="J81" s="44">
        <v>1391.42</v>
      </c>
      <c r="K81" s="3">
        <v>1511.38</v>
      </c>
      <c r="L81" s="3">
        <v>1319.41</v>
      </c>
      <c r="M81" s="26">
        <v>1268.57</v>
      </c>
      <c r="N81" s="26">
        <v>1418.07</v>
      </c>
      <c r="O81" s="26">
        <v>816.93000000000006</v>
      </c>
      <c r="P81" s="33">
        <v>1380.6</v>
      </c>
      <c r="Q81" s="3">
        <v>594.05999999999995</v>
      </c>
      <c r="R81" s="3">
        <v>764.25</v>
      </c>
      <c r="S81" s="3">
        <v>656</v>
      </c>
      <c r="T81" s="3">
        <v>424.25</v>
      </c>
    </row>
    <row r="82" spans="1:21" x14ac:dyDescent="0.25">
      <c r="A82" s="3" t="s">
        <v>57</v>
      </c>
      <c r="B82" s="25">
        <v>2336.86</v>
      </c>
      <c r="C82" s="25"/>
      <c r="D82" s="25"/>
      <c r="E82" s="45">
        <f>85+75.2+10.18</f>
        <v>170.38</v>
      </c>
      <c r="F82" s="45"/>
      <c r="G82" s="26">
        <f t="shared" si="0"/>
        <v>2166.48</v>
      </c>
      <c r="H82" s="3">
        <v>2071.21</v>
      </c>
      <c r="I82" s="3">
        <v>2115.21</v>
      </c>
      <c r="J82" s="44">
        <v>1771.27</v>
      </c>
      <c r="K82" s="3">
        <v>1894.77</v>
      </c>
      <c r="L82" s="3">
        <v>2221.6999999999998</v>
      </c>
      <c r="M82" s="26">
        <v>981.03</v>
      </c>
      <c r="N82" s="26">
        <v>0</v>
      </c>
      <c r="O82" s="26">
        <v>0</v>
      </c>
      <c r="P82" s="33"/>
      <c r="Q82" s="3">
        <v>1159.71</v>
      </c>
    </row>
    <row r="83" spans="1:21" x14ac:dyDescent="0.25">
      <c r="A83" s="3" t="s">
        <v>58</v>
      </c>
      <c r="B83" s="25"/>
      <c r="C83" s="25"/>
      <c r="D83" s="25"/>
      <c r="E83" s="45"/>
      <c r="F83" s="45"/>
      <c r="G83" s="26">
        <f t="shared" si="0"/>
        <v>0</v>
      </c>
      <c r="H83" s="3">
        <v>0</v>
      </c>
      <c r="I83" s="3">
        <v>4077</v>
      </c>
      <c r="J83" s="44">
        <v>3761.85</v>
      </c>
      <c r="K83" s="3">
        <v>5327.32</v>
      </c>
      <c r="L83" s="3">
        <v>3823.55</v>
      </c>
      <c r="M83" s="26">
        <v>3354</v>
      </c>
      <c r="N83" s="26">
        <v>2893.58</v>
      </c>
      <c r="O83" s="26">
        <v>3035</v>
      </c>
      <c r="P83" s="33">
        <v>2519.75</v>
      </c>
      <c r="Q83" s="3">
        <v>1507.23</v>
      </c>
      <c r="R83" s="3">
        <v>1715.4</v>
      </c>
      <c r="S83" s="3">
        <v>1668.06</v>
      </c>
      <c r="T83" s="3">
        <v>586.25</v>
      </c>
      <c r="U83" s="3">
        <v>851.32</v>
      </c>
    </row>
    <row r="84" spans="1:21" x14ac:dyDescent="0.25">
      <c r="A84" s="3" t="s">
        <v>59</v>
      </c>
      <c r="B84" s="25">
        <v>9175</v>
      </c>
      <c r="C84" s="25"/>
      <c r="D84" s="25"/>
      <c r="E84" s="45">
        <v>389.92</v>
      </c>
      <c r="F84" s="45"/>
      <c r="G84" s="26">
        <f t="shared" si="0"/>
        <v>8785.08</v>
      </c>
      <c r="H84" s="3">
        <v>7292.66</v>
      </c>
      <c r="I84" s="3">
        <v>6056.57</v>
      </c>
      <c r="J84" s="44">
        <v>8360.11</v>
      </c>
      <c r="K84" s="3">
        <v>9516.65</v>
      </c>
      <c r="L84" s="3">
        <v>9370.15</v>
      </c>
      <c r="M84" s="26">
        <v>6350.98</v>
      </c>
      <c r="N84" s="26">
        <v>5585.78</v>
      </c>
      <c r="O84" s="26">
        <v>6768.58</v>
      </c>
      <c r="P84" s="33">
        <v>6630.3</v>
      </c>
      <c r="Q84" s="3">
        <v>8952.14</v>
      </c>
      <c r="R84" s="3">
        <v>7531.25</v>
      </c>
      <c r="S84" s="3">
        <v>6230.85</v>
      </c>
      <c r="T84" s="3">
        <v>5644.51</v>
      </c>
      <c r="U84" s="3">
        <v>5300.98</v>
      </c>
    </row>
    <row r="85" spans="1:21" x14ac:dyDescent="0.25">
      <c r="A85" s="3" t="s">
        <v>60</v>
      </c>
      <c r="B85" s="25">
        <v>1745</v>
      </c>
      <c r="C85" s="25"/>
      <c r="D85" s="25"/>
      <c r="E85" s="45">
        <f>85+206.89+275+219.13</f>
        <v>786.02</v>
      </c>
      <c r="F85" s="45"/>
      <c r="G85" s="26">
        <f t="shared" si="0"/>
        <v>958.98</v>
      </c>
      <c r="H85" s="3">
        <v>1027.8400000000001</v>
      </c>
      <c r="I85" s="3">
        <v>1467.38</v>
      </c>
      <c r="J85" s="3">
        <v>1520.79</v>
      </c>
      <c r="K85" s="3">
        <v>1390.87</v>
      </c>
      <c r="L85" s="3">
        <v>1428.77</v>
      </c>
      <c r="M85" s="26">
        <v>1717.51</v>
      </c>
      <c r="N85" s="26">
        <v>1398.82</v>
      </c>
      <c r="O85" s="26">
        <v>1385.53</v>
      </c>
      <c r="P85" s="33">
        <v>975.45</v>
      </c>
      <c r="Q85" s="3">
        <v>952.8</v>
      </c>
      <c r="R85" s="3">
        <v>842.11</v>
      </c>
      <c r="S85" s="3">
        <v>678.7</v>
      </c>
      <c r="T85" s="3">
        <v>1467.77</v>
      </c>
      <c r="U85" s="3">
        <v>967.2</v>
      </c>
    </row>
    <row r="86" spans="1:21" x14ac:dyDescent="0.25">
      <c r="A86" s="3" t="s">
        <v>61</v>
      </c>
      <c r="B86" s="5">
        <v>1268</v>
      </c>
      <c r="C86" s="25"/>
      <c r="D86" s="25"/>
      <c r="E86" s="25">
        <f>300+330.29</f>
        <v>630.29</v>
      </c>
      <c r="F86" s="45"/>
      <c r="G86" s="26">
        <f t="shared" si="0"/>
        <v>637.71</v>
      </c>
      <c r="H86" s="3">
        <v>1323.04</v>
      </c>
      <c r="I86" s="3">
        <v>741.35</v>
      </c>
      <c r="J86" s="44">
        <v>1969.04</v>
      </c>
      <c r="K86" s="3">
        <v>3982.22</v>
      </c>
      <c r="L86" s="3">
        <v>2023.18</v>
      </c>
      <c r="M86" s="26">
        <v>2621.36</v>
      </c>
      <c r="N86" s="26">
        <v>3349.77</v>
      </c>
      <c r="O86" s="26">
        <v>3036.4399999999996</v>
      </c>
      <c r="P86" s="33">
        <v>2814.15</v>
      </c>
      <c r="Q86" s="3">
        <v>3308.11</v>
      </c>
      <c r="R86" s="3">
        <v>3147.05</v>
      </c>
      <c r="S86" s="3">
        <v>2461.5500000000002</v>
      </c>
      <c r="T86" s="3">
        <v>3414.85</v>
      </c>
      <c r="U86" s="3">
        <v>2959.41</v>
      </c>
    </row>
    <row r="87" spans="1:21" x14ac:dyDescent="0.25">
      <c r="A87" s="3" t="s">
        <v>62</v>
      </c>
      <c r="B87" s="45">
        <v>911.25</v>
      </c>
      <c r="C87" s="25"/>
      <c r="D87" s="25"/>
      <c r="E87" s="25">
        <f>85+104.55</f>
        <v>189.55</v>
      </c>
      <c r="F87" s="45"/>
      <c r="G87" s="26">
        <f t="shared" si="0"/>
        <v>721.7</v>
      </c>
      <c r="H87" s="3">
        <v>1097.45</v>
      </c>
      <c r="I87" s="3">
        <v>672.5</v>
      </c>
      <c r="J87" s="44">
        <v>871.45</v>
      </c>
      <c r="K87" s="3">
        <v>578.04</v>
      </c>
      <c r="L87" s="3">
        <v>861.96</v>
      </c>
      <c r="M87" s="26">
        <v>1025.54</v>
      </c>
      <c r="N87" s="26">
        <v>995.18</v>
      </c>
      <c r="O87" s="26">
        <v>0</v>
      </c>
      <c r="P87" s="33">
        <v>791.07</v>
      </c>
      <c r="Q87" s="3">
        <v>219.94</v>
      </c>
      <c r="R87" s="3">
        <v>1020.83</v>
      </c>
      <c r="S87" s="3">
        <v>580.69000000000005</v>
      </c>
      <c r="T87" s="3">
        <v>1488.12</v>
      </c>
      <c r="U87" s="3">
        <v>1158.47</v>
      </c>
    </row>
    <row r="88" spans="1:21" x14ac:dyDescent="0.25">
      <c r="A88" s="3" t="s">
        <v>63</v>
      </c>
      <c r="B88" s="25"/>
      <c r="C88" s="25"/>
      <c r="D88" s="25"/>
      <c r="E88" s="45"/>
      <c r="F88" s="45"/>
      <c r="G88" s="26">
        <f t="shared" si="0"/>
        <v>0</v>
      </c>
      <c r="H88" s="3">
        <v>4541.24</v>
      </c>
      <c r="I88" s="3">
        <v>2745</v>
      </c>
      <c r="J88" s="3">
        <v>3579.7</v>
      </c>
      <c r="K88" s="3">
        <v>2776.29</v>
      </c>
      <c r="L88" s="3">
        <v>3223.79</v>
      </c>
      <c r="M88" s="26">
        <v>2214.36</v>
      </c>
      <c r="N88" s="26">
        <v>1792.26</v>
      </c>
      <c r="O88" s="26">
        <v>1949.21</v>
      </c>
      <c r="P88" s="33">
        <v>1144.1500000000001</v>
      </c>
      <c r="Q88" s="3">
        <v>750.21</v>
      </c>
      <c r="R88" s="3">
        <v>884.82</v>
      </c>
      <c r="S88" s="3">
        <v>767.66</v>
      </c>
      <c r="T88" s="3">
        <v>271.64</v>
      </c>
      <c r="U88" s="3">
        <v>598.6</v>
      </c>
    </row>
    <row r="89" spans="1:21" x14ac:dyDescent="0.25">
      <c r="A89" s="3" t="s">
        <v>64</v>
      </c>
      <c r="B89" s="25">
        <v>4500.8500000000004</v>
      </c>
      <c r="C89" s="25"/>
      <c r="D89" s="25"/>
      <c r="E89" s="45">
        <v>1256.52</v>
      </c>
      <c r="F89" s="45"/>
      <c r="G89" s="26">
        <f t="shared" si="0"/>
        <v>3244.3300000000004</v>
      </c>
      <c r="H89" s="3">
        <v>3142.5699999999997</v>
      </c>
      <c r="I89" s="3">
        <v>2128.52</v>
      </c>
      <c r="J89" s="44">
        <v>3507.07</v>
      </c>
      <c r="K89" s="3">
        <v>4546.84</v>
      </c>
      <c r="L89" s="3">
        <v>3513.96</v>
      </c>
      <c r="M89" s="26">
        <v>3575.98</v>
      </c>
      <c r="N89" s="26">
        <v>2782.17</v>
      </c>
      <c r="O89" s="26">
        <v>1468.4799999999998</v>
      </c>
      <c r="P89" s="33">
        <v>1800.47</v>
      </c>
      <c r="Q89" s="3">
        <v>1827.31</v>
      </c>
      <c r="R89" s="3">
        <v>1526.53</v>
      </c>
      <c r="S89" s="3">
        <v>1612.04</v>
      </c>
      <c r="T89" s="3">
        <v>915.06</v>
      </c>
      <c r="U89" s="3">
        <v>1667.02</v>
      </c>
    </row>
    <row r="90" spans="1:21" x14ac:dyDescent="0.25">
      <c r="A90" s="3" t="s">
        <v>65</v>
      </c>
      <c r="B90" s="25">
        <v>2434</v>
      </c>
      <c r="C90" s="25"/>
      <c r="D90" s="25"/>
      <c r="E90" s="45">
        <v>120</v>
      </c>
      <c r="F90" s="45"/>
      <c r="G90" s="26">
        <f t="shared" si="0"/>
        <v>2314</v>
      </c>
      <c r="H90" s="3">
        <v>1125</v>
      </c>
      <c r="I90" s="3">
        <v>937</v>
      </c>
      <c r="J90" s="44">
        <v>922</v>
      </c>
      <c r="K90" s="3"/>
      <c r="M90" s="26"/>
      <c r="N90" s="26"/>
      <c r="O90" s="26"/>
      <c r="P90" s="33"/>
    </row>
    <row r="91" spans="1:21" x14ac:dyDescent="0.25">
      <c r="A91" s="3" t="s">
        <v>66</v>
      </c>
      <c r="B91" s="25">
        <v>784</v>
      </c>
      <c r="C91" s="25"/>
      <c r="D91" s="25"/>
      <c r="E91" s="45">
        <f>112.14+70+21.55</f>
        <v>203.69</v>
      </c>
      <c r="F91" s="45"/>
      <c r="G91" s="26">
        <f t="shared" si="0"/>
        <v>580.30999999999995</v>
      </c>
      <c r="H91" s="3">
        <v>387.45</v>
      </c>
      <c r="J91" s="44">
        <v>170.45</v>
      </c>
      <c r="K91" s="3">
        <v>565</v>
      </c>
      <c r="M91" s="26"/>
      <c r="N91" s="26"/>
      <c r="O91" s="26"/>
      <c r="P91" s="33"/>
    </row>
    <row r="92" spans="1:21" ht="16.5" thickBot="1" x14ac:dyDescent="0.3">
      <c r="A92" s="3" t="s">
        <v>67</v>
      </c>
      <c r="B92" s="47">
        <v>396.55</v>
      </c>
      <c r="C92" s="47"/>
      <c r="D92" s="47"/>
      <c r="E92" s="48">
        <f>50+119.96</f>
        <v>169.95999999999998</v>
      </c>
      <c r="F92" s="48"/>
      <c r="G92" s="49">
        <f>B92-E92</f>
        <v>226.59000000000003</v>
      </c>
      <c r="H92" s="50">
        <v>259.28000000000003</v>
      </c>
      <c r="I92" s="50">
        <v>203.75</v>
      </c>
      <c r="J92" s="51">
        <v>237.35</v>
      </c>
      <c r="K92" s="50">
        <v>351.74</v>
      </c>
      <c r="L92" s="50">
        <v>294.10000000000002</v>
      </c>
      <c r="M92" s="49">
        <v>159.52000000000001</v>
      </c>
      <c r="N92" s="49">
        <v>227.27</v>
      </c>
      <c r="O92" s="49">
        <v>301.77</v>
      </c>
      <c r="P92" s="52">
        <v>262.27</v>
      </c>
      <c r="Q92" s="50">
        <v>240.29</v>
      </c>
      <c r="R92" s="50">
        <v>374</v>
      </c>
      <c r="S92" s="50">
        <v>334.59</v>
      </c>
      <c r="T92" s="50">
        <v>274.45999999999998</v>
      </c>
      <c r="U92" s="50">
        <v>412.46</v>
      </c>
    </row>
    <row r="93" spans="1:21" ht="16.5" thickTop="1" x14ac:dyDescent="0.25">
      <c r="A93" s="3" t="s">
        <v>68</v>
      </c>
      <c r="B93" s="25">
        <f>SUM(B65:B92)</f>
        <v>117524.86000000002</v>
      </c>
      <c r="C93" s="25"/>
      <c r="D93" s="25"/>
      <c r="E93" s="26">
        <f>SUM(E65:E92)</f>
        <v>29495.199999999997</v>
      </c>
      <c r="F93" s="26"/>
      <c r="G93" s="26">
        <f>SUM(G65:G92)</f>
        <v>88029.66</v>
      </c>
      <c r="H93" s="3">
        <v>83491.360000000001</v>
      </c>
      <c r="I93" s="3">
        <v>66270.070000000007</v>
      </c>
      <c r="J93" s="44">
        <v>110241.52</v>
      </c>
      <c r="K93" s="3">
        <v>111606.48</v>
      </c>
      <c r="L93" s="26">
        <f>SUM(L65:L92)</f>
        <v>85511.650000000023</v>
      </c>
      <c r="M93" s="26">
        <f>SUM(M65:M92)</f>
        <v>94048.019999999975</v>
      </c>
      <c r="N93" s="26">
        <v>92419.08</v>
      </c>
      <c r="O93" s="26">
        <v>71838.73</v>
      </c>
      <c r="P93" s="3">
        <f>SUM(P65:P92)</f>
        <v>67204.720000000016</v>
      </c>
      <c r="Q93" s="3">
        <f>SUM(Q65:Q92)</f>
        <v>56857.810000000012</v>
      </c>
      <c r="R93" s="3">
        <f>SUM(R65:R92)</f>
        <v>57046.59</v>
      </c>
      <c r="S93" s="3">
        <f>SUM(S66:S92)</f>
        <v>47912.799999999996</v>
      </c>
      <c r="T93" s="3">
        <f>SUM(T66:T92)</f>
        <v>50865.21</v>
      </c>
      <c r="U93" s="3">
        <f>SUM(U66:U92)</f>
        <v>45220.99</v>
      </c>
    </row>
    <row r="94" spans="1:21" x14ac:dyDescent="0.25">
      <c r="B94" s="25"/>
      <c r="C94" s="25"/>
      <c r="D94" s="25"/>
      <c r="E94" s="26"/>
      <c r="F94" s="26"/>
      <c r="G94" s="26"/>
      <c r="K94" s="3"/>
      <c r="M94" s="26"/>
      <c r="N94" s="26"/>
      <c r="O94" s="26"/>
      <c r="P94" s="33"/>
    </row>
    <row r="95" spans="1:21" x14ac:dyDescent="0.25">
      <c r="B95" s="25"/>
      <c r="C95" s="25"/>
      <c r="D95" s="25"/>
      <c r="E95" s="26"/>
      <c r="F95" s="26"/>
      <c r="G95" s="26"/>
      <c r="K95" s="3"/>
      <c r="M95" s="26"/>
      <c r="N95" s="26"/>
      <c r="O95" s="26"/>
      <c r="P95" s="33"/>
    </row>
    <row r="96" spans="1:21" x14ac:dyDescent="0.25">
      <c r="B96" s="25"/>
      <c r="C96" s="25"/>
      <c r="D96" s="25"/>
      <c r="E96" s="26"/>
      <c r="F96" s="26"/>
      <c r="G96" s="26"/>
      <c r="K96" s="3"/>
      <c r="M96" s="26"/>
      <c r="N96" s="26"/>
      <c r="O96" s="26"/>
      <c r="P96" s="33"/>
      <c r="U96" s="1"/>
    </row>
    <row r="97" spans="1:21" x14ac:dyDescent="0.25">
      <c r="B97" s="25"/>
      <c r="C97" s="25"/>
      <c r="D97" s="25"/>
      <c r="E97" s="26"/>
      <c r="F97" s="26"/>
      <c r="G97" s="26"/>
      <c r="K97" s="3"/>
      <c r="M97" s="26"/>
      <c r="N97" s="26"/>
      <c r="O97" s="26"/>
      <c r="P97" s="33"/>
      <c r="U97" s="1"/>
    </row>
    <row r="98" spans="1:21" x14ac:dyDescent="0.25">
      <c r="B98" s="25"/>
      <c r="C98" s="25"/>
      <c r="D98" s="25"/>
      <c r="E98" s="26"/>
      <c r="F98" s="26"/>
      <c r="G98" s="26"/>
      <c r="K98" s="3"/>
      <c r="M98" s="26"/>
      <c r="N98" s="26"/>
      <c r="O98" s="26"/>
      <c r="P98" s="33"/>
      <c r="U98" s="1"/>
    </row>
    <row r="99" spans="1:21" x14ac:dyDescent="0.25">
      <c r="B99" s="25"/>
      <c r="C99" s="25"/>
      <c r="D99" s="25"/>
      <c r="E99" s="26"/>
      <c r="F99" s="26"/>
      <c r="G99" s="26"/>
      <c r="K99" s="3"/>
      <c r="M99" s="26"/>
      <c r="N99" s="26"/>
      <c r="O99" s="26"/>
      <c r="P99" s="33"/>
      <c r="U99" s="1"/>
    </row>
    <row r="100" spans="1:21" x14ac:dyDescent="0.25">
      <c r="B100" s="25"/>
      <c r="C100" s="25"/>
      <c r="D100" s="25"/>
      <c r="E100" s="26"/>
      <c r="F100" s="26"/>
      <c r="G100" s="26"/>
      <c r="K100" s="3"/>
      <c r="M100" s="26"/>
      <c r="N100" s="26"/>
      <c r="O100" s="26"/>
      <c r="P100" s="33"/>
      <c r="U100" s="1"/>
    </row>
    <row r="101" spans="1:21" x14ac:dyDescent="0.25">
      <c r="B101" s="25"/>
      <c r="C101" s="25"/>
      <c r="D101" s="25"/>
      <c r="E101" s="26"/>
      <c r="F101" s="26"/>
      <c r="G101" s="26"/>
      <c r="K101" s="3"/>
      <c r="M101" s="26"/>
      <c r="N101" s="26"/>
      <c r="O101" s="26"/>
      <c r="P101" s="33"/>
      <c r="U101" s="1"/>
    </row>
    <row r="102" spans="1:21" x14ac:dyDescent="0.25">
      <c r="B102" s="25"/>
      <c r="C102" s="25"/>
      <c r="D102" s="25"/>
      <c r="E102" s="26"/>
      <c r="F102" s="26"/>
      <c r="G102" s="26"/>
      <c r="K102" s="3"/>
      <c r="M102" s="26"/>
      <c r="N102" s="26"/>
      <c r="O102" s="26"/>
      <c r="P102" s="33"/>
      <c r="U102" s="1"/>
    </row>
    <row r="103" spans="1:21" x14ac:dyDescent="0.25">
      <c r="B103" s="25"/>
      <c r="C103" s="25"/>
      <c r="D103" s="25"/>
      <c r="G103" s="26"/>
      <c r="K103" s="3"/>
      <c r="M103" s="26"/>
      <c r="N103" s="26"/>
      <c r="O103" s="26"/>
      <c r="P103" s="33"/>
      <c r="U103" s="1"/>
    </row>
    <row r="104" spans="1:21" x14ac:dyDescent="0.25">
      <c r="C104" s="25"/>
      <c r="D104" s="25"/>
      <c r="E104" s="26"/>
      <c r="F104" s="26"/>
      <c r="G104" s="26"/>
      <c r="K104" s="3"/>
      <c r="M104" s="26"/>
      <c r="N104" s="26"/>
      <c r="O104" s="26"/>
      <c r="P104" s="33"/>
      <c r="U104" s="1"/>
    </row>
    <row r="105" spans="1:21" ht="16.149999999999999" customHeight="1" x14ac:dyDescent="0.25">
      <c r="C105" s="25"/>
      <c r="D105" s="25"/>
      <c r="E105" s="26"/>
      <c r="F105" s="26"/>
      <c r="G105" s="26"/>
      <c r="K105" s="3"/>
      <c r="M105" s="26"/>
      <c r="N105" s="26"/>
      <c r="O105" s="26"/>
      <c r="P105" s="33"/>
      <c r="U105" s="1"/>
    </row>
    <row r="106" spans="1:21" s="54" customFormat="1" ht="19.149999999999999" customHeight="1" x14ac:dyDescent="0.25">
      <c r="A106" s="36" t="s">
        <v>69</v>
      </c>
      <c r="B106" s="25"/>
      <c r="C106" s="25"/>
      <c r="D106" s="25"/>
      <c r="E106" s="53"/>
      <c r="F106" s="53"/>
      <c r="G106" s="36">
        <v>2017</v>
      </c>
      <c r="H106" s="36">
        <v>2016</v>
      </c>
      <c r="I106" s="36">
        <v>2015</v>
      </c>
      <c r="J106" s="36">
        <v>2014</v>
      </c>
      <c r="K106" s="36">
        <v>2013</v>
      </c>
      <c r="L106" s="36">
        <v>2012</v>
      </c>
      <c r="M106" s="36">
        <v>2011</v>
      </c>
      <c r="N106" s="54">
        <v>2010</v>
      </c>
      <c r="O106" s="36">
        <v>2009</v>
      </c>
      <c r="P106" s="36">
        <v>2008</v>
      </c>
      <c r="Q106" s="36">
        <v>2006</v>
      </c>
      <c r="R106" s="36">
        <v>2005</v>
      </c>
      <c r="S106" s="36">
        <v>2004</v>
      </c>
      <c r="T106" s="36">
        <v>2003</v>
      </c>
      <c r="U106" s="36">
        <v>2002</v>
      </c>
    </row>
    <row r="107" spans="1:21" x14ac:dyDescent="0.25">
      <c r="B107" s="55" t="s">
        <v>37</v>
      </c>
      <c r="C107" s="55"/>
      <c r="D107" s="55"/>
      <c r="E107" s="56"/>
      <c r="F107" s="56"/>
      <c r="G107" s="56" t="s">
        <v>39</v>
      </c>
      <c r="H107" s="40" t="s">
        <v>39</v>
      </c>
      <c r="I107" s="56" t="s">
        <v>39</v>
      </c>
      <c r="J107" s="56" t="s">
        <v>39</v>
      </c>
      <c r="K107" s="56" t="s">
        <v>39</v>
      </c>
      <c r="L107" s="56" t="s">
        <v>39</v>
      </c>
      <c r="M107" s="56" t="s">
        <v>39</v>
      </c>
      <c r="N107" s="57" t="s">
        <v>70</v>
      </c>
      <c r="O107" s="58" t="s">
        <v>39</v>
      </c>
      <c r="P107" s="42" t="s">
        <v>39</v>
      </c>
      <c r="Q107" s="42" t="s">
        <v>39</v>
      </c>
      <c r="R107" s="42" t="s">
        <v>39</v>
      </c>
      <c r="S107" s="42" t="s">
        <v>39</v>
      </c>
      <c r="T107" s="42" t="s">
        <v>39</v>
      </c>
      <c r="U107" s="42" t="s">
        <v>39</v>
      </c>
    </row>
    <row r="108" spans="1:21" x14ac:dyDescent="0.25">
      <c r="A108" s="25"/>
      <c r="B108" s="25"/>
      <c r="C108" s="25"/>
      <c r="D108" s="25"/>
      <c r="E108" s="26"/>
      <c r="F108" s="26"/>
      <c r="G108" s="26"/>
      <c r="H108" s="3">
        <v>0</v>
      </c>
      <c r="J108" s="44">
        <v>1012</v>
      </c>
      <c r="K108" s="3">
        <v>1192.58</v>
      </c>
      <c r="L108" s="3">
        <v>12000</v>
      </c>
      <c r="M108" s="26">
        <v>12262.3</v>
      </c>
      <c r="N108" s="26">
        <v>10950.46</v>
      </c>
      <c r="O108" s="26">
        <v>11288.66</v>
      </c>
      <c r="P108" s="33">
        <v>13783.73</v>
      </c>
      <c r="Q108" s="3">
        <v>11015</v>
      </c>
      <c r="R108" s="3">
        <v>10230</v>
      </c>
      <c r="S108" s="3">
        <v>12286.77</v>
      </c>
      <c r="T108" s="3">
        <v>10625.61</v>
      </c>
      <c r="U108" s="3">
        <v>9083.49</v>
      </c>
    </row>
    <row r="109" spans="1:21" x14ac:dyDescent="0.25">
      <c r="A109" s="3" t="s">
        <v>3</v>
      </c>
      <c r="B109" s="59">
        <f>7713.33+357</f>
        <v>8070.33</v>
      </c>
      <c r="C109" s="25"/>
      <c r="D109" s="25"/>
      <c r="E109" s="3">
        <v>357</v>
      </c>
      <c r="F109" s="3" t="s">
        <v>71</v>
      </c>
      <c r="G109" s="26">
        <f>B109-E109</f>
        <v>7713.33</v>
      </c>
      <c r="H109" s="3">
        <v>12357</v>
      </c>
      <c r="I109" s="3">
        <v>9886.61</v>
      </c>
      <c r="J109" s="44">
        <v>3656.68</v>
      </c>
      <c r="K109" s="3">
        <v>200.57</v>
      </c>
      <c r="M109" s="26"/>
      <c r="N109" s="26"/>
      <c r="O109" s="26"/>
      <c r="P109" s="33"/>
    </row>
    <row r="110" spans="1:21" x14ac:dyDescent="0.25">
      <c r="A110" s="3" t="s">
        <v>72</v>
      </c>
      <c r="B110" s="25">
        <v>3813.31</v>
      </c>
      <c r="C110" s="25"/>
      <c r="D110" s="25"/>
      <c r="E110" s="45">
        <v>196</v>
      </c>
      <c r="F110" s="45"/>
      <c r="G110" s="26">
        <f>B110-E110</f>
        <v>3617.31</v>
      </c>
      <c r="H110" s="3">
        <v>3165.76</v>
      </c>
      <c r="I110" s="3">
        <v>2482.5</v>
      </c>
      <c r="J110" s="44">
        <v>2882.25</v>
      </c>
      <c r="K110" s="3">
        <v>3237.5</v>
      </c>
      <c r="L110" s="3">
        <v>2506.5</v>
      </c>
      <c r="M110" s="26">
        <v>2271</v>
      </c>
      <c r="N110" s="26">
        <v>1951.36</v>
      </c>
      <c r="O110" s="26">
        <v>2462.5</v>
      </c>
      <c r="P110" s="33">
        <v>2140</v>
      </c>
      <c r="Q110" s="3">
        <v>3565.76</v>
      </c>
      <c r="R110" s="3">
        <v>3068.85</v>
      </c>
      <c r="S110" s="3">
        <v>3531.25</v>
      </c>
    </row>
    <row r="111" spans="1:21" x14ac:dyDescent="0.25">
      <c r="A111" s="3" t="s">
        <v>73</v>
      </c>
      <c r="B111" s="25">
        <v>943.4</v>
      </c>
      <c r="C111" s="25"/>
      <c r="D111" s="25"/>
      <c r="E111" s="45">
        <v>70</v>
      </c>
      <c r="F111" s="45"/>
      <c r="G111" s="26">
        <f>B111-E111</f>
        <v>873.4</v>
      </c>
      <c r="H111" s="3">
        <v>0</v>
      </c>
      <c r="I111" s="3">
        <v>2706.1</v>
      </c>
      <c r="J111" s="44">
        <v>3033.07</v>
      </c>
      <c r="K111" s="3">
        <v>3087.56</v>
      </c>
      <c r="L111" s="3">
        <v>2252.48</v>
      </c>
      <c r="M111" s="26">
        <v>2101.3200000000002</v>
      </c>
      <c r="N111" s="26">
        <v>1541.98</v>
      </c>
      <c r="O111" s="26">
        <v>0</v>
      </c>
      <c r="P111" s="33">
        <v>1646.57</v>
      </c>
      <c r="Q111" s="3">
        <v>724.95</v>
      </c>
      <c r="R111" s="3">
        <v>1249.4000000000001</v>
      </c>
      <c r="S111" s="3">
        <v>526.70000000000005</v>
      </c>
    </row>
    <row r="112" spans="1:21" x14ac:dyDescent="0.25">
      <c r="A112" s="3" t="s">
        <v>74</v>
      </c>
      <c r="B112" s="25">
        <v>119823.95</v>
      </c>
      <c r="C112" s="25"/>
      <c r="D112" s="25"/>
      <c r="E112" s="45">
        <v>5175.68</v>
      </c>
      <c r="F112" s="45"/>
      <c r="G112" s="26">
        <f>B112-E112</f>
        <v>114648.26999999999</v>
      </c>
      <c r="H112" s="3">
        <v>120601.03</v>
      </c>
      <c r="I112" s="3">
        <v>108113.87</v>
      </c>
      <c r="J112" s="44">
        <v>120958.2</v>
      </c>
      <c r="K112" s="3">
        <v>107967.67</v>
      </c>
      <c r="L112" s="3">
        <v>108941.64</v>
      </c>
      <c r="M112" s="26">
        <v>93880.9</v>
      </c>
      <c r="N112" s="26">
        <v>105863.52</v>
      </c>
      <c r="O112" s="26">
        <v>104599.78</v>
      </c>
      <c r="P112" s="33">
        <v>125741.24</v>
      </c>
      <c r="Q112" s="3">
        <v>132115.85999999999</v>
      </c>
      <c r="R112" s="3">
        <v>116965.54</v>
      </c>
      <c r="S112" s="3">
        <v>104652.43</v>
      </c>
      <c r="T112" s="3">
        <v>96748.9</v>
      </c>
      <c r="U112" s="3">
        <v>101982.35</v>
      </c>
    </row>
    <row r="113" spans="1:21" x14ac:dyDescent="0.25">
      <c r="A113" s="3" t="s">
        <v>75</v>
      </c>
      <c r="B113" s="25">
        <v>2554.7800000000002</v>
      </c>
      <c r="C113" s="25"/>
      <c r="D113" s="25"/>
      <c r="E113" s="45">
        <v>196</v>
      </c>
      <c r="F113" s="45"/>
      <c r="G113" s="26">
        <f>B113-E113</f>
        <v>2358.7800000000002</v>
      </c>
      <c r="H113" s="3">
        <v>1684.5</v>
      </c>
      <c r="I113" s="3">
        <v>1171</v>
      </c>
      <c r="J113" s="44">
        <v>1539.8</v>
      </c>
      <c r="K113" s="3">
        <v>1664.77</v>
      </c>
      <c r="L113" s="3">
        <v>1461.7</v>
      </c>
      <c r="M113" s="26">
        <v>1267.9000000000001</v>
      </c>
      <c r="N113" s="26">
        <v>1019.75</v>
      </c>
      <c r="O113" s="26">
        <v>1292.75</v>
      </c>
      <c r="P113" s="33">
        <v>1922.45</v>
      </c>
      <c r="Q113" s="3">
        <v>1142.97</v>
      </c>
      <c r="R113" s="3" t="s">
        <v>76</v>
      </c>
      <c r="S113" s="3">
        <v>1649.25</v>
      </c>
      <c r="T113" s="3">
        <v>1292.44</v>
      </c>
      <c r="U113" s="3">
        <v>1209.1400000000001</v>
      </c>
    </row>
    <row r="114" spans="1:21" ht="31.5" x14ac:dyDescent="0.25">
      <c r="A114" s="43" t="s">
        <v>77</v>
      </c>
      <c r="B114" s="25">
        <v>10650</v>
      </c>
      <c r="C114" s="25"/>
      <c r="D114" s="25"/>
      <c r="E114" s="45"/>
      <c r="F114" s="45"/>
      <c r="G114" s="26">
        <f t="shared" ref="G114:G116" si="1">B114-E114</f>
        <v>10650</v>
      </c>
      <c r="H114" s="3">
        <v>13200</v>
      </c>
      <c r="I114" s="3">
        <v>8175</v>
      </c>
      <c r="J114" s="44"/>
      <c r="K114" s="3"/>
      <c r="M114" s="26"/>
      <c r="N114" s="26"/>
      <c r="O114" s="26"/>
      <c r="P114" s="33"/>
    </row>
    <row r="115" spans="1:21" x14ac:dyDescent="0.25">
      <c r="A115" s="3" t="s">
        <v>78</v>
      </c>
      <c r="B115" s="25"/>
      <c r="C115" s="25"/>
      <c r="D115" s="25"/>
      <c r="E115" s="45"/>
      <c r="F115" s="45"/>
      <c r="G115" s="26">
        <f t="shared" si="1"/>
        <v>0</v>
      </c>
      <c r="H115" s="3">
        <v>355</v>
      </c>
      <c r="I115" s="3">
        <v>250</v>
      </c>
      <c r="K115" s="3"/>
      <c r="M115" s="26"/>
      <c r="N115" s="26">
        <v>450</v>
      </c>
      <c r="O115" s="26">
        <v>0</v>
      </c>
      <c r="P115" s="33">
        <v>-12342.77</v>
      </c>
      <c r="Q115" s="3">
        <v>0</v>
      </c>
      <c r="R115" s="3">
        <v>2309.08</v>
      </c>
      <c r="T115" s="3">
        <v>236</v>
      </c>
    </row>
    <row r="116" spans="1:21" ht="16.5" thickBot="1" x14ac:dyDescent="0.3">
      <c r="A116" s="3" t="s">
        <v>79</v>
      </c>
      <c r="B116" s="47"/>
      <c r="C116" s="47"/>
      <c r="D116" s="47"/>
      <c r="E116" s="48"/>
      <c r="F116" s="48"/>
      <c r="G116" s="49">
        <f t="shared" si="1"/>
        <v>0</v>
      </c>
      <c r="H116" s="50">
        <v>3650</v>
      </c>
      <c r="I116" s="50"/>
      <c r="J116" s="51"/>
      <c r="K116" s="50">
        <v>972.12</v>
      </c>
      <c r="L116" s="50">
        <v>3869.35</v>
      </c>
      <c r="M116" s="49">
        <v>6007</v>
      </c>
      <c r="N116" s="49">
        <v>5281</v>
      </c>
      <c r="O116" s="49">
        <v>6682</v>
      </c>
      <c r="P116" s="33">
        <v>5095</v>
      </c>
      <c r="Q116" s="3">
        <v>4801</v>
      </c>
      <c r="R116" s="3">
        <v>4799</v>
      </c>
      <c r="S116" s="3">
        <v>3913</v>
      </c>
      <c r="T116" s="3">
        <v>4679</v>
      </c>
      <c r="U116" s="3">
        <v>3856</v>
      </c>
    </row>
    <row r="117" spans="1:21" ht="16.5" customHeight="1" thickTop="1" thickBot="1" x14ac:dyDescent="0.3">
      <c r="A117" s="1" t="s">
        <v>35</v>
      </c>
      <c r="B117" s="25">
        <f>SUM(B108:B116)</f>
        <v>145855.76999999999</v>
      </c>
      <c r="C117" s="25"/>
      <c r="D117" s="25"/>
      <c r="E117" s="25">
        <f>SUM(E108:E116)</f>
        <v>5994.68</v>
      </c>
      <c r="F117" s="26"/>
      <c r="G117" s="26">
        <f>SUM(G108:G116)</f>
        <v>139861.08999999997</v>
      </c>
      <c r="H117" s="3">
        <v>155013.29</v>
      </c>
      <c r="I117" s="3">
        <v>132785.07999999999</v>
      </c>
      <c r="J117" s="44">
        <v>133369.64000000001</v>
      </c>
      <c r="K117" s="3">
        <v>118322.77</v>
      </c>
      <c r="L117" s="26">
        <f>SUM(L108:L116)</f>
        <v>131031.67</v>
      </c>
      <c r="M117" s="26">
        <f>SUM(M108:M116)</f>
        <v>117790.41999999998</v>
      </c>
      <c r="N117" s="26">
        <v>127058.07</v>
      </c>
      <c r="O117" s="26">
        <v>126325.69</v>
      </c>
      <c r="P117" s="3">
        <f t="shared" ref="P117:U117" si="2">SUM(P108:P116)</f>
        <v>137986.22000000003</v>
      </c>
      <c r="Q117" s="60">
        <f t="shared" si="2"/>
        <v>153365.53999999998</v>
      </c>
      <c r="R117" s="60">
        <f t="shared" si="2"/>
        <v>138621.86999999997</v>
      </c>
      <c r="S117" s="60">
        <f t="shared" si="2"/>
        <v>126559.4</v>
      </c>
      <c r="T117" s="60">
        <f t="shared" si="2"/>
        <v>113581.95</v>
      </c>
      <c r="U117" s="60">
        <f t="shared" si="2"/>
        <v>116130.98000000001</v>
      </c>
    </row>
    <row r="118" spans="1:21" ht="16.5" thickTop="1" x14ac:dyDescent="0.25">
      <c r="B118" s="25"/>
      <c r="C118" s="25"/>
      <c r="D118" s="25"/>
      <c r="E118" s="26"/>
      <c r="F118" s="26"/>
      <c r="G118" s="26"/>
      <c r="K118" s="3"/>
      <c r="M118" s="26"/>
      <c r="N118" s="26"/>
      <c r="O118" s="26"/>
      <c r="P118" s="33"/>
    </row>
    <row r="119" spans="1:21" s="54" customFormat="1" ht="19.149999999999999" customHeight="1" x14ac:dyDescent="0.25">
      <c r="A119" s="36" t="s">
        <v>80</v>
      </c>
      <c r="B119" s="25"/>
      <c r="C119" s="25"/>
      <c r="D119" s="25"/>
      <c r="E119" s="53"/>
      <c r="F119" s="53"/>
      <c r="G119" s="36">
        <v>2017</v>
      </c>
      <c r="H119" s="36">
        <v>2016</v>
      </c>
      <c r="I119" s="36">
        <v>2015</v>
      </c>
      <c r="J119" s="36">
        <v>2014</v>
      </c>
      <c r="K119" s="36">
        <v>2013</v>
      </c>
      <c r="L119" s="36">
        <v>2012</v>
      </c>
      <c r="M119" s="36">
        <v>2011</v>
      </c>
      <c r="N119" s="54">
        <v>2010</v>
      </c>
      <c r="O119" s="36">
        <v>2009</v>
      </c>
      <c r="P119" s="36">
        <v>2008</v>
      </c>
      <c r="Q119" s="36">
        <v>2006</v>
      </c>
      <c r="R119" s="36">
        <v>2005</v>
      </c>
      <c r="S119" s="36">
        <v>2004</v>
      </c>
      <c r="T119" s="36">
        <v>2003</v>
      </c>
      <c r="U119" s="36">
        <v>2002</v>
      </c>
    </row>
    <row r="120" spans="1:21" x14ac:dyDescent="0.25">
      <c r="B120" s="55" t="s">
        <v>37</v>
      </c>
      <c r="C120" s="55"/>
      <c r="D120" s="55"/>
      <c r="E120" s="56"/>
      <c r="F120" s="56"/>
      <c r="G120" s="56" t="s">
        <v>39</v>
      </c>
      <c r="H120" s="40" t="s">
        <v>39</v>
      </c>
      <c r="I120" s="56" t="s">
        <v>39</v>
      </c>
      <c r="J120" s="56" t="s">
        <v>39</v>
      </c>
      <c r="K120" s="56" t="s">
        <v>39</v>
      </c>
      <c r="L120" s="56" t="s">
        <v>39</v>
      </c>
      <c r="M120" s="56" t="s">
        <v>39</v>
      </c>
      <c r="N120" s="57" t="s">
        <v>70</v>
      </c>
      <c r="O120" s="58" t="s">
        <v>39</v>
      </c>
      <c r="P120" s="42" t="s">
        <v>39</v>
      </c>
      <c r="Q120" s="42" t="s">
        <v>39</v>
      </c>
      <c r="R120" s="42" t="s">
        <v>39</v>
      </c>
      <c r="S120" s="42" t="s">
        <v>39</v>
      </c>
      <c r="T120" s="42" t="s">
        <v>39</v>
      </c>
      <c r="U120" s="42" t="s">
        <v>39</v>
      </c>
    </row>
    <row r="121" spans="1:21" x14ac:dyDescent="0.25">
      <c r="A121" s="3" t="s">
        <v>81</v>
      </c>
      <c r="B121" s="25"/>
      <c r="C121" s="25"/>
      <c r="D121" s="25"/>
      <c r="G121" s="26">
        <f>B121-E121</f>
        <v>0</v>
      </c>
      <c r="H121" s="3">
        <v>0</v>
      </c>
      <c r="J121" s="44">
        <v>1536.5</v>
      </c>
      <c r="K121" s="3">
        <v>276.33</v>
      </c>
      <c r="L121" s="3">
        <v>4024.53</v>
      </c>
      <c r="M121" s="26"/>
      <c r="N121" s="26">
        <v>171.95</v>
      </c>
      <c r="O121" s="26"/>
      <c r="P121" s="33">
        <v>2947.55</v>
      </c>
      <c r="Q121" s="3">
        <v>2032.45</v>
      </c>
      <c r="R121" s="3">
        <v>4225.72</v>
      </c>
      <c r="S121" s="3">
        <v>4178</v>
      </c>
      <c r="T121" s="3">
        <v>3002.76</v>
      </c>
      <c r="U121" s="3">
        <v>2659.89</v>
      </c>
    </row>
    <row r="122" spans="1:21" x14ac:dyDescent="0.25">
      <c r="A122" s="3" t="s">
        <v>82</v>
      </c>
      <c r="B122" s="25">
        <v>8581.4500000000007</v>
      </c>
      <c r="C122" s="25"/>
      <c r="D122" s="25"/>
      <c r="E122" s="45">
        <v>4520.32</v>
      </c>
      <c r="F122" s="45"/>
      <c r="G122" s="26">
        <f t="shared" ref="G122:G125" si="3">B122-E122</f>
        <v>4061.130000000001</v>
      </c>
      <c r="H122" s="3">
        <v>4347.2900000000009</v>
      </c>
      <c r="I122" s="3">
        <v>3117.04</v>
      </c>
      <c r="J122" s="44">
        <v>3194.12</v>
      </c>
      <c r="K122" s="3">
        <v>3273.38</v>
      </c>
      <c r="L122" s="3">
        <v>3173.35</v>
      </c>
      <c r="M122" s="26"/>
      <c r="N122" s="26">
        <v>3610.33</v>
      </c>
      <c r="O122" s="26">
        <v>3278.2799999999997</v>
      </c>
      <c r="P122" s="33">
        <v>2750.23</v>
      </c>
      <c r="Q122" s="3">
        <v>2673.55</v>
      </c>
      <c r="R122" s="3">
        <v>3024.1</v>
      </c>
      <c r="S122" s="3">
        <v>2608.71</v>
      </c>
      <c r="T122" s="3">
        <v>2313.71</v>
      </c>
      <c r="U122" s="3">
        <v>1708.48</v>
      </c>
    </row>
    <row r="123" spans="1:21" x14ac:dyDescent="0.25">
      <c r="A123" s="3" t="s">
        <v>83</v>
      </c>
      <c r="B123" s="25">
        <v>5140.3999999999996</v>
      </c>
      <c r="C123" s="25"/>
      <c r="D123" s="25"/>
      <c r="E123" s="45">
        <f>124+31.48</f>
        <v>155.47999999999999</v>
      </c>
      <c r="F123" s="45"/>
      <c r="G123" s="26">
        <f>B123-E123</f>
        <v>4984.92</v>
      </c>
      <c r="H123" s="3">
        <v>5118.16</v>
      </c>
      <c r="I123" s="3">
        <v>5268.6</v>
      </c>
      <c r="J123" s="44">
        <v>1676.69</v>
      </c>
      <c r="K123" s="3">
        <v>5994.36</v>
      </c>
      <c r="L123" s="3">
        <v>2744.47</v>
      </c>
      <c r="M123" s="26">
        <v>5539.14</v>
      </c>
      <c r="N123" s="26">
        <v>2881.99</v>
      </c>
      <c r="O123" s="26">
        <v>3639.3500000000004</v>
      </c>
      <c r="P123" s="33"/>
      <c r="Q123" s="3">
        <v>101</v>
      </c>
      <c r="R123" s="3">
        <v>260.7</v>
      </c>
      <c r="S123" s="3">
        <v>383.71</v>
      </c>
      <c r="T123" s="3">
        <v>240.2</v>
      </c>
      <c r="U123" s="3">
        <v>94.35</v>
      </c>
    </row>
    <row r="124" spans="1:21" x14ac:dyDescent="0.25">
      <c r="A124" s="3" t="s">
        <v>84</v>
      </c>
      <c r="B124" s="25">
        <v>436.5</v>
      </c>
      <c r="C124" s="25"/>
      <c r="D124" s="25"/>
      <c r="E124" s="45">
        <v>50</v>
      </c>
      <c r="F124" s="45"/>
      <c r="G124" s="26">
        <f t="shared" si="3"/>
        <v>386.5</v>
      </c>
      <c r="H124" s="3">
        <v>853</v>
      </c>
      <c r="I124" s="3">
        <v>477</v>
      </c>
      <c r="J124" s="44">
        <v>1171</v>
      </c>
      <c r="K124" s="3">
        <v>1349.93</v>
      </c>
      <c r="L124" s="3">
        <v>1100.9000000000001</v>
      </c>
      <c r="M124" s="26">
        <v>1097</v>
      </c>
      <c r="N124" s="26">
        <v>887</v>
      </c>
      <c r="O124" s="26">
        <v>1147</v>
      </c>
      <c r="P124" s="33">
        <v>761</v>
      </c>
      <c r="Q124" s="3">
        <v>184.5</v>
      </c>
      <c r="R124" s="3">
        <v>715</v>
      </c>
      <c r="S124" s="3">
        <v>817</v>
      </c>
      <c r="T124" s="3">
        <v>549</v>
      </c>
      <c r="U124" s="3">
        <v>677</v>
      </c>
    </row>
    <row r="125" spans="1:21" ht="16.5" thickBot="1" x14ac:dyDescent="0.3">
      <c r="A125" s="3" t="s">
        <v>85</v>
      </c>
      <c r="B125" s="47">
        <v>1250</v>
      </c>
      <c r="C125" s="47"/>
      <c r="D125" s="47"/>
      <c r="E125" s="48"/>
      <c r="F125" s="48"/>
      <c r="G125" s="49">
        <f t="shared" si="3"/>
        <v>1250</v>
      </c>
      <c r="H125" s="50">
        <v>0</v>
      </c>
      <c r="I125" s="50"/>
      <c r="J125" s="51">
        <v>1897.45</v>
      </c>
      <c r="K125" s="50">
        <v>1616</v>
      </c>
      <c r="L125" s="50"/>
      <c r="M125" s="49">
        <v>250</v>
      </c>
      <c r="N125" s="49">
        <v>0</v>
      </c>
      <c r="O125" s="49">
        <v>1526.71</v>
      </c>
      <c r="P125" s="33">
        <v>1080.56</v>
      </c>
      <c r="Q125" s="3">
        <v>997.3</v>
      </c>
      <c r="R125" s="3">
        <v>883.81</v>
      </c>
    </row>
    <row r="126" spans="1:21" ht="17.25" thickTop="1" thickBot="1" x14ac:dyDescent="0.3">
      <c r="A126" s="3" t="s">
        <v>86</v>
      </c>
      <c r="B126" s="25">
        <f>SUM(B121:B125)</f>
        <v>15408.35</v>
      </c>
      <c r="C126" s="25"/>
      <c r="D126" s="25"/>
      <c r="E126" s="26">
        <f>SUM(E121:E125)</f>
        <v>4725.7999999999993</v>
      </c>
      <c r="F126" s="26"/>
      <c r="G126" s="26">
        <f>SUM(G121:G125)</f>
        <v>10682.550000000001</v>
      </c>
      <c r="H126" s="3">
        <v>10318.450000000001</v>
      </c>
      <c r="I126" s="3">
        <v>8862.64</v>
      </c>
      <c r="J126" s="44">
        <v>9808.76</v>
      </c>
      <c r="K126" s="3">
        <v>13713.1</v>
      </c>
      <c r="L126" s="26">
        <f>SUM(L121:L125)</f>
        <v>11043.25</v>
      </c>
      <c r="M126" s="26">
        <f>SUM(M121:M125)</f>
        <v>6886.14</v>
      </c>
      <c r="N126" s="26">
        <v>9109.0300000000007</v>
      </c>
      <c r="O126" s="26">
        <f t="shared" ref="O126:U126" si="4">SUM(O121:O125)</f>
        <v>9591.34</v>
      </c>
      <c r="P126" s="3">
        <f t="shared" si="4"/>
        <v>7539.34</v>
      </c>
      <c r="Q126" s="60">
        <f t="shared" si="4"/>
        <v>5988.8</v>
      </c>
      <c r="R126" s="60">
        <f t="shared" si="4"/>
        <v>9109.33</v>
      </c>
      <c r="S126" s="60">
        <f t="shared" si="4"/>
        <v>7987.42</v>
      </c>
      <c r="T126" s="60">
        <f t="shared" si="4"/>
        <v>6105.67</v>
      </c>
      <c r="U126" s="60">
        <f t="shared" si="4"/>
        <v>5139.72</v>
      </c>
    </row>
    <row r="127" spans="1:21" ht="16.5" thickTop="1" x14ac:dyDescent="0.25">
      <c r="B127" s="61"/>
      <c r="C127" s="61"/>
      <c r="D127" s="61"/>
      <c r="E127" s="53"/>
      <c r="F127" s="53"/>
      <c r="G127" s="53"/>
      <c r="K127" s="3"/>
      <c r="M127" s="26"/>
      <c r="N127" s="26"/>
      <c r="O127" s="26"/>
      <c r="P127" s="33"/>
      <c r="Q127" s="1"/>
      <c r="R127" s="1"/>
      <c r="T127" s="1"/>
      <c r="U127" s="1"/>
    </row>
    <row r="128" spans="1:21" s="54" customFormat="1" x14ac:dyDescent="0.25">
      <c r="A128" s="36" t="s">
        <v>87</v>
      </c>
      <c r="B128" s="61"/>
      <c r="C128" s="61"/>
      <c r="D128" s="61"/>
      <c r="E128" s="53"/>
      <c r="F128" s="53"/>
      <c r="G128" s="36">
        <v>2017</v>
      </c>
      <c r="H128" s="36">
        <v>2016</v>
      </c>
      <c r="I128" s="36">
        <v>2015</v>
      </c>
      <c r="J128" s="36">
        <v>2014</v>
      </c>
      <c r="K128" s="36">
        <v>2013</v>
      </c>
      <c r="L128" s="36">
        <v>2012</v>
      </c>
      <c r="M128" s="36">
        <v>2011</v>
      </c>
      <c r="N128" s="36">
        <v>2010</v>
      </c>
      <c r="O128" s="36">
        <v>2009</v>
      </c>
      <c r="P128" s="36">
        <v>2008</v>
      </c>
      <c r="Q128" s="36">
        <v>2006</v>
      </c>
      <c r="R128" s="36">
        <v>2005</v>
      </c>
      <c r="S128" s="36">
        <v>2004</v>
      </c>
      <c r="T128" s="62">
        <v>2003</v>
      </c>
      <c r="U128" s="62">
        <v>2002</v>
      </c>
    </row>
    <row r="129" spans="1:21" x14ac:dyDescent="0.25">
      <c r="B129" s="55" t="s">
        <v>37</v>
      </c>
      <c r="C129" s="55"/>
      <c r="D129" s="55"/>
      <c r="E129" s="56" t="s">
        <v>38</v>
      </c>
      <c r="F129" s="56"/>
      <c r="G129" s="56" t="s">
        <v>39</v>
      </c>
      <c r="H129" s="40" t="s">
        <v>39</v>
      </c>
      <c r="I129" s="56" t="s">
        <v>39</v>
      </c>
      <c r="J129" s="56" t="s">
        <v>39</v>
      </c>
      <c r="K129" s="56" t="s">
        <v>39</v>
      </c>
      <c r="L129" s="56" t="s">
        <v>39</v>
      </c>
      <c r="M129" s="56" t="s">
        <v>39</v>
      </c>
      <c r="N129" s="57" t="s">
        <v>70</v>
      </c>
      <c r="O129" s="58" t="s">
        <v>88</v>
      </c>
      <c r="P129" s="42" t="s">
        <v>39</v>
      </c>
      <c r="Q129" s="42" t="s">
        <v>39</v>
      </c>
      <c r="R129" s="42" t="s">
        <v>39</v>
      </c>
      <c r="S129" s="42" t="s">
        <v>39</v>
      </c>
      <c r="T129" s="42" t="s">
        <v>39</v>
      </c>
      <c r="U129" s="42" t="s">
        <v>39</v>
      </c>
    </row>
    <row r="130" spans="1:21" x14ac:dyDescent="0.25">
      <c r="A130" s="3" t="s">
        <v>89</v>
      </c>
      <c r="B130" s="25">
        <v>4146.45</v>
      </c>
      <c r="C130" s="25"/>
      <c r="D130" s="25"/>
      <c r="E130" s="26">
        <v>1298.5</v>
      </c>
      <c r="F130" s="26"/>
      <c r="G130" s="26">
        <f>B130-E130</f>
        <v>2847.95</v>
      </c>
      <c r="H130" s="3">
        <v>2252.1</v>
      </c>
      <c r="I130" s="3">
        <v>1838.5</v>
      </c>
      <c r="J130" s="44">
        <v>1232</v>
      </c>
      <c r="K130" s="3">
        <v>1294.25</v>
      </c>
      <c r="L130" s="3">
        <v>1523.5</v>
      </c>
      <c r="M130" s="26">
        <v>1568.45</v>
      </c>
      <c r="N130" s="26">
        <v>1720</v>
      </c>
      <c r="O130" s="26">
        <v>0</v>
      </c>
      <c r="P130" s="33"/>
      <c r="Q130" s="3">
        <v>0</v>
      </c>
      <c r="R130" s="3">
        <v>0</v>
      </c>
      <c r="T130" s="3">
        <v>0</v>
      </c>
      <c r="U130" s="3">
        <v>630</v>
      </c>
    </row>
    <row r="131" spans="1:21" x14ac:dyDescent="0.25">
      <c r="A131" s="3" t="s">
        <v>90</v>
      </c>
      <c r="B131" s="25">
        <v>30</v>
      </c>
      <c r="C131" s="25"/>
      <c r="D131" s="25"/>
      <c r="E131" s="26"/>
      <c r="F131" s="26"/>
      <c r="G131" s="26">
        <f>B131-E131</f>
        <v>30</v>
      </c>
      <c r="H131" s="3">
        <v>-2635.05</v>
      </c>
      <c r="J131" s="44"/>
      <c r="K131" s="3"/>
      <c r="M131" s="26"/>
      <c r="N131" s="26"/>
      <c r="O131" s="26"/>
      <c r="P131" s="33"/>
    </row>
    <row r="132" spans="1:21" x14ac:dyDescent="0.25">
      <c r="A132" s="46" t="s">
        <v>91</v>
      </c>
      <c r="B132" s="25">
        <v>25600</v>
      </c>
      <c r="C132" s="25"/>
      <c r="D132" s="25"/>
      <c r="E132" s="26"/>
      <c r="F132" s="26"/>
      <c r="G132" s="26">
        <f>B132-E132</f>
        <v>25600</v>
      </c>
      <c r="H132" s="3">
        <v>36025.449999999997</v>
      </c>
      <c r="I132" s="3">
        <v>32950</v>
      </c>
      <c r="J132" s="44">
        <v>35200</v>
      </c>
      <c r="K132" s="3">
        <v>30350</v>
      </c>
      <c r="L132" s="3">
        <v>11050</v>
      </c>
      <c r="M132" s="26">
        <v>17900</v>
      </c>
      <c r="N132" s="26">
        <v>18100</v>
      </c>
      <c r="O132" s="26">
        <v>14475</v>
      </c>
      <c r="P132" s="33">
        <v>23925</v>
      </c>
      <c r="Q132" s="3">
        <v>-374.75</v>
      </c>
      <c r="R132" s="3">
        <v>1628.67</v>
      </c>
      <c r="S132" s="3">
        <v>11150</v>
      </c>
      <c r="T132" s="3">
        <v>11437.5</v>
      </c>
      <c r="U132" s="3">
        <v>1280</v>
      </c>
    </row>
    <row r="133" spans="1:21" x14ac:dyDescent="0.25">
      <c r="A133" s="3" t="s">
        <v>92</v>
      </c>
      <c r="B133" s="25">
        <v>50</v>
      </c>
      <c r="C133" s="25"/>
      <c r="D133" s="25"/>
      <c r="E133" s="26"/>
      <c r="F133" s="26"/>
      <c r="G133" s="26">
        <f>B133-E133</f>
        <v>50</v>
      </c>
      <c r="H133" s="3">
        <v>50</v>
      </c>
      <c r="I133" s="3">
        <v>15</v>
      </c>
      <c r="J133" s="44">
        <v>506.18</v>
      </c>
      <c r="K133" s="3">
        <v>70</v>
      </c>
      <c r="L133" s="3">
        <v>50</v>
      </c>
      <c r="M133" s="26">
        <v>145</v>
      </c>
      <c r="N133" s="26">
        <v>110</v>
      </c>
      <c r="O133" s="26">
        <v>40</v>
      </c>
      <c r="P133" s="33">
        <v>30</v>
      </c>
      <c r="Q133" s="3">
        <v>80</v>
      </c>
      <c r="R133" s="3">
        <v>40</v>
      </c>
      <c r="S133" s="3">
        <v>80</v>
      </c>
      <c r="T133" s="3">
        <v>90</v>
      </c>
      <c r="U133" s="3">
        <v>104</v>
      </c>
    </row>
    <row r="134" spans="1:21" x14ac:dyDescent="0.25">
      <c r="A134" s="3" t="s">
        <v>93</v>
      </c>
      <c r="B134" s="25">
        <f>620+257.92</f>
        <v>877.92000000000007</v>
      </c>
      <c r="C134" s="25"/>
      <c r="D134" s="25"/>
      <c r="E134" s="26">
        <v>200</v>
      </c>
      <c r="F134" s="26"/>
      <c r="G134" s="26">
        <f t="shared" ref="G134:G139" si="5">B134-E134</f>
        <v>677.92000000000007</v>
      </c>
      <c r="H134" s="3">
        <v>453.51</v>
      </c>
      <c r="I134" s="3">
        <v>59</v>
      </c>
      <c r="J134" s="44">
        <v>34</v>
      </c>
      <c r="K134" s="3">
        <v>1102.72</v>
      </c>
      <c r="L134" s="3">
        <v>224</v>
      </c>
      <c r="M134" s="26">
        <v>647</v>
      </c>
      <c r="N134" s="26">
        <v>0</v>
      </c>
      <c r="O134" s="26">
        <v>824.78</v>
      </c>
      <c r="P134" s="33">
        <v>770.8</v>
      </c>
      <c r="Q134" s="3">
        <v>693.89</v>
      </c>
      <c r="R134" s="3">
        <v>388.59</v>
      </c>
      <c r="S134" s="3">
        <v>774.18</v>
      </c>
      <c r="T134" s="3">
        <v>743.56</v>
      </c>
      <c r="U134" s="3">
        <v>496.7</v>
      </c>
    </row>
    <row r="135" spans="1:21" x14ac:dyDescent="0.25">
      <c r="A135" s="3" t="s">
        <v>94</v>
      </c>
      <c r="B135" s="25">
        <v>269.99</v>
      </c>
      <c r="C135" s="63"/>
      <c r="D135" s="63"/>
      <c r="E135" s="26"/>
      <c r="F135" s="26"/>
      <c r="G135" s="26">
        <f t="shared" si="5"/>
        <v>269.99</v>
      </c>
      <c r="H135" s="3">
        <v>146.02999999999997</v>
      </c>
      <c r="I135" s="3">
        <v>98.13</v>
      </c>
      <c r="J135" s="44">
        <v>173.45</v>
      </c>
      <c r="K135" s="3"/>
      <c r="M135" s="26"/>
      <c r="N135" s="26">
        <v>0</v>
      </c>
      <c r="O135" s="26">
        <v>0.88</v>
      </c>
      <c r="P135" s="33">
        <v>50.67</v>
      </c>
      <c r="Q135" s="3">
        <v>431.09</v>
      </c>
      <c r="R135" s="3">
        <v>154.22</v>
      </c>
      <c r="S135" s="3">
        <v>192.91</v>
      </c>
      <c r="T135" s="3">
        <v>261.54000000000002</v>
      </c>
      <c r="U135" s="3">
        <v>425.45</v>
      </c>
    </row>
    <row r="136" spans="1:21" x14ac:dyDescent="0.25">
      <c r="A136" s="3" t="s">
        <v>95</v>
      </c>
      <c r="B136" s="25">
        <v>4700.62</v>
      </c>
      <c r="C136" s="25"/>
      <c r="D136" s="25"/>
      <c r="E136" s="26"/>
      <c r="F136" s="26"/>
      <c r="G136" s="26">
        <f t="shared" si="5"/>
        <v>4700.62</v>
      </c>
      <c r="H136" s="3">
        <v>5572.75</v>
      </c>
      <c r="I136" s="3">
        <v>3687</v>
      </c>
      <c r="J136" s="44">
        <v>1783</v>
      </c>
      <c r="K136" s="3">
        <v>17.98</v>
      </c>
      <c r="L136" s="3">
        <v>868.49</v>
      </c>
      <c r="M136" s="26">
        <v>1131.42</v>
      </c>
      <c r="N136" s="26">
        <v>1957.02</v>
      </c>
      <c r="O136" s="26">
        <v>115</v>
      </c>
      <c r="P136" s="33">
        <v>707.42</v>
      </c>
      <c r="Q136" s="3">
        <v>2082.9899999999998</v>
      </c>
      <c r="R136" s="3">
        <v>2781</v>
      </c>
      <c r="S136" s="3">
        <v>3719.3</v>
      </c>
      <c r="T136" s="3">
        <v>291.37</v>
      </c>
      <c r="U136" s="3">
        <v>3210.72</v>
      </c>
    </row>
    <row r="137" spans="1:21" x14ac:dyDescent="0.25">
      <c r="A137" s="3" t="s">
        <v>96</v>
      </c>
      <c r="B137" s="25">
        <v>1671.66</v>
      </c>
      <c r="C137" s="25"/>
      <c r="D137" s="25"/>
      <c r="E137" s="26">
        <v>180</v>
      </c>
      <c r="F137" s="26"/>
      <c r="G137" s="26">
        <f t="shared" si="5"/>
        <v>1491.66</v>
      </c>
      <c r="H137" s="3">
        <v>1931</v>
      </c>
      <c r="I137" s="3">
        <v>1666</v>
      </c>
      <c r="J137" s="44">
        <v>2399</v>
      </c>
      <c r="K137" s="3">
        <v>1961.41</v>
      </c>
      <c r="L137" s="3">
        <v>2018</v>
      </c>
      <c r="M137" s="26">
        <v>3166</v>
      </c>
      <c r="N137" s="26">
        <v>2503</v>
      </c>
      <c r="O137" s="26">
        <v>2320</v>
      </c>
      <c r="P137" s="33">
        <v>1782</v>
      </c>
      <c r="Q137" s="3">
        <v>2223</v>
      </c>
      <c r="R137" s="3">
        <v>1544.5</v>
      </c>
      <c r="S137" s="3">
        <v>1258.5</v>
      </c>
    </row>
    <row r="138" spans="1:21" x14ac:dyDescent="0.25">
      <c r="A138" s="3" t="s">
        <v>97</v>
      </c>
      <c r="B138" s="25">
        <v>273.45999999999998</v>
      </c>
      <c r="C138" s="25"/>
      <c r="D138" s="25"/>
      <c r="E138" s="26"/>
      <c r="F138" s="26"/>
      <c r="G138" s="26">
        <f t="shared" si="5"/>
        <v>273.45999999999998</v>
      </c>
      <c r="H138" s="3">
        <v>0</v>
      </c>
      <c r="I138" s="3">
        <v>209.88</v>
      </c>
      <c r="J138" s="44">
        <v>328.19</v>
      </c>
      <c r="K138" s="3"/>
      <c r="L138" s="3">
        <v>282</v>
      </c>
      <c r="M138" s="26">
        <v>241.02</v>
      </c>
      <c r="N138" s="26">
        <v>0</v>
      </c>
      <c r="O138" s="26">
        <v>328.19</v>
      </c>
      <c r="Q138" s="3">
        <v>266.19</v>
      </c>
      <c r="R138" s="3">
        <v>350</v>
      </c>
    </row>
    <row r="139" spans="1:21" x14ac:dyDescent="0.25">
      <c r="A139" s="3" t="s">
        <v>98</v>
      </c>
      <c r="B139" s="25">
        <v>3100</v>
      </c>
      <c r="C139" s="25"/>
      <c r="D139" s="25"/>
      <c r="E139" s="26"/>
      <c r="F139" s="26"/>
      <c r="G139" s="26">
        <f t="shared" si="5"/>
        <v>3100</v>
      </c>
      <c r="H139" s="3">
        <v>2400</v>
      </c>
      <c r="I139" s="3">
        <v>1660</v>
      </c>
      <c r="K139" s="3"/>
      <c r="M139" s="26">
        <v>138.01</v>
      </c>
      <c r="N139" s="26">
        <v>214.8</v>
      </c>
      <c r="O139" s="26">
        <v>38.6</v>
      </c>
      <c r="P139" s="33">
        <v>272.3</v>
      </c>
      <c r="Q139" s="3">
        <v>0</v>
      </c>
      <c r="R139" s="3">
        <v>183.59</v>
      </c>
      <c r="T139" s="3">
        <v>85.45</v>
      </c>
      <c r="U139" s="3">
        <v>167.88</v>
      </c>
    </row>
    <row r="140" spans="1:21" x14ac:dyDescent="0.25">
      <c r="A140" s="3" t="s">
        <v>99</v>
      </c>
      <c r="B140" s="25">
        <v>28957.23</v>
      </c>
      <c r="C140" s="25"/>
      <c r="D140" s="25"/>
      <c r="E140" s="26"/>
      <c r="F140" s="26"/>
      <c r="G140" s="26">
        <f>B140-E140</f>
        <v>28957.23</v>
      </c>
      <c r="H140" s="3">
        <v>25078.560000000001</v>
      </c>
      <c r="I140" s="3">
        <v>25128.93</v>
      </c>
      <c r="J140" s="44">
        <v>29325.759999999998</v>
      </c>
      <c r="K140" s="3">
        <v>30881.56</v>
      </c>
      <c r="L140" s="3">
        <v>35187.49</v>
      </c>
      <c r="M140" s="26">
        <v>36917.019999999997</v>
      </c>
      <c r="N140" s="26">
        <v>24208.400000000001</v>
      </c>
      <c r="O140" s="26">
        <v>29958.63</v>
      </c>
      <c r="P140" s="33">
        <v>30354.19</v>
      </c>
      <c r="Q140" s="3">
        <v>27093.43</v>
      </c>
      <c r="R140" s="3">
        <v>22834.09</v>
      </c>
      <c r="S140" s="3">
        <v>11658.92</v>
      </c>
      <c r="T140" s="3">
        <v>14594.44</v>
      </c>
      <c r="U140" s="3">
        <v>16046.49</v>
      </c>
    </row>
    <row r="141" spans="1:21" x14ac:dyDescent="0.25">
      <c r="A141" s="3" t="s">
        <v>100</v>
      </c>
      <c r="B141" s="25">
        <v>1772.61</v>
      </c>
      <c r="C141" s="25"/>
      <c r="D141" s="25"/>
      <c r="E141" s="26">
        <v>50</v>
      </c>
      <c r="F141" s="26"/>
      <c r="G141" s="26">
        <f t="shared" ref="G141:G143" si="6">B141-E141</f>
        <v>1722.61</v>
      </c>
      <c r="H141" s="3">
        <v>2186.94</v>
      </c>
      <c r="I141" s="3">
        <v>1590</v>
      </c>
      <c r="J141" s="44">
        <v>1755</v>
      </c>
      <c r="K141" s="3">
        <v>1395</v>
      </c>
      <c r="L141" s="3">
        <v>1091</v>
      </c>
      <c r="M141" s="26">
        <v>896.84</v>
      </c>
      <c r="N141" s="26">
        <v>893</v>
      </c>
      <c r="O141" s="26">
        <v>943</v>
      </c>
      <c r="P141" s="33">
        <v>1308</v>
      </c>
      <c r="Q141" s="3">
        <v>1234</v>
      </c>
      <c r="R141" s="3">
        <v>1272</v>
      </c>
      <c r="S141" s="3">
        <v>1266.5</v>
      </c>
      <c r="T141" s="3">
        <v>997</v>
      </c>
      <c r="U141" s="3">
        <v>1499</v>
      </c>
    </row>
    <row r="142" spans="1:21" x14ac:dyDescent="0.25">
      <c r="A142" s="3" t="s">
        <v>101</v>
      </c>
      <c r="B142" s="25">
        <v>2240</v>
      </c>
      <c r="C142" s="25"/>
      <c r="D142" s="25"/>
      <c r="E142" s="26">
        <v>917.52</v>
      </c>
      <c r="F142" s="26"/>
      <c r="G142" s="26">
        <f t="shared" si="6"/>
        <v>1322.48</v>
      </c>
      <c r="H142" s="3">
        <v>221.18000000000006</v>
      </c>
      <c r="I142" s="3">
        <v>750</v>
      </c>
      <c r="J142" s="44">
        <v>2127</v>
      </c>
      <c r="K142" s="3">
        <v>2067.59</v>
      </c>
      <c r="L142" s="3">
        <v>1241.71</v>
      </c>
      <c r="M142" s="26">
        <v>505</v>
      </c>
      <c r="N142" s="26">
        <v>490</v>
      </c>
      <c r="O142" s="26"/>
      <c r="P142" s="33"/>
    </row>
    <row r="143" spans="1:21" s="50" customFormat="1" ht="16.5" thickBot="1" x14ac:dyDescent="0.3">
      <c r="A143" s="3" t="s">
        <v>102</v>
      </c>
      <c r="B143" s="47">
        <v>40989.040000000001</v>
      </c>
      <c r="C143" s="47"/>
      <c r="D143" s="47"/>
      <c r="E143" s="49"/>
      <c r="F143" s="49"/>
      <c r="G143" s="49">
        <f t="shared" si="6"/>
        <v>40989.040000000001</v>
      </c>
      <c r="M143" s="49"/>
      <c r="N143" s="49"/>
      <c r="O143" s="49"/>
      <c r="P143" s="52"/>
    </row>
    <row r="144" spans="1:21" ht="16.5" thickTop="1" x14ac:dyDescent="0.25">
      <c r="A144" s="3" t="s">
        <v>103</v>
      </c>
      <c r="B144" s="25">
        <f>SUM(B130:B143)</f>
        <v>114678.98000000001</v>
      </c>
      <c r="C144" s="25"/>
      <c r="D144" s="25"/>
      <c r="E144" s="26">
        <f>SUM(E130:E143)</f>
        <v>2646.02</v>
      </c>
      <c r="F144" s="26"/>
      <c r="G144" s="26">
        <f>SUM(G130:G143)</f>
        <v>112032.95999999999</v>
      </c>
      <c r="H144" s="3">
        <v>73682.47</v>
      </c>
      <c r="I144" s="3">
        <v>69861.64</v>
      </c>
      <c r="J144" s="44">
        <v>75090.009999999995</v>
      </c>
      <c r="K144" s="3">
        <v>76671.759999999995</v>
      </c>
      <c r="L144" s="26">
        <f>SUM(L132:L143)</f>
        <v>52012.689999999995</v>
      </c>
      <c r="M144" s="26">
        <f>SUM(M132:M143)</f>
        <v>61687.30999999999</v>
      </c>
      <c r="N144" s="26">
        <v>58522.49</v>
      </c>
      <c r="O144" s="26">
        <v>63125.810000000005</v>
      </c>
      <c r="P144" s="3">
        <f t="shared" ref="P144:U144" si="7">SUM(P132:P143)</f>
        <v>59200.37999999999</v>
      </c>
      <c r="Q144" s="3">
        <f t="shared" si="7"/>
        <v>33729.839999999997</v>
      </c>
      <c r="R144" s="3">
        <f t="shared" si="7"/>
        <v>31176.66</v>
      </c>
      <c r="S144" s="3">
        <f t="shared" si="7"/>
        <v>30100.309999999998</v>
      </c>
      <c r="T144" s="3">
        <f t="shared" si="7"/>
        <v>28500.86</v>
      </c>
      <c r="U144" s="3">
        <f t="shared" si="7"/>
        <v>23230.239999999998</v>
      </c>
    </row>
    <row r="145" spans="1:21" x14ac:dyDescent="0.25">
      <c r="B145" s="25"/>
      <c r="C145" s="25"/>
      <c r="D145" s="25"/>
      <c r="E145" s="26"/>
      <c r="F145" s="26"/>
      <c r="G145" s="26"/>
      <c r="K145" s="3"/>
      <c r="L145" s="26"/>
      <c r="M145" s="7"/>
      <c r="N145" s="26"/>
      <c r="O145" s="26"/>
      <c r="P145" s="33"/>
    </row>
    <row r="146" spans="1:21" x14ac:dyDescent="0.25">
      <c r="A146" s="3" t="s">
        <v>104</v>
      </c>
      <c r="B146" s="25">
        <f>B93+B117+B126+B144</f>
        <v>393467.95999999996</v>
      </c>
      <c r="C146" s="25"/>
      <c r="D146" s="25"/>
      <c r="E146" s="26">
        <f>E93+E117+E126+E144</f>
        <v>42861.69999999999</v>
      </c>
      <c r="F146" s="26"/>
      <c r="G146" s="26">
        <f>SUM(G93+G117+G126+G144)</f>
        <v>350606.25999999995</v>
      </c>
      <c r="H146" s="3">
        <v>322505.57000000007</v>
      </c>
      <c r="I146" s="3">
        <v>277779.37</v>
      </c>
      <c r="J146" s="26">
        <f t="shared" ref="J146:T146" si="8">SUM(J93+J117+J126+J144)</f>
        <v>328509.93000000005</v>
      </c>
      <c r="K146" s="26">
        <f t="shared" si="8"/>
        <v>320314.11</v>
      </c>
      <c r="L146" s="26">
        <f t="shared" si="8"/>
        <v>279599.26</v>
      </c>
      <c r="M146" s="26">
        <f t="shared" si="8"/>
        <v>280411.88999999996</v>
      </c>
      <c r="N146" s="3">
        <f t="shared" si="8"/>
        <v>287108.67000000004</v>
      </c>
      <c r="O146" s="3">
        <f t="shared" si="8"/>
        <v>270881.57</v>
      </c>
      <c r="P146" s="3">
        <f t="shared" si="8"/>
        <v>271930.66000000003</v>
      </c>
      <c r="Q146" s="3">
        <f t="shared" si="8"/>
        <v>249941.98999999996</v>
      </c>
      <c r="R146" s="3">
        <f t="shared" si="8"/>
        <v>235954.44999999995</v>
      </c>
      <c r="S146" s="3">
        <f t="shared" si="8"/>
        <v>212559.93</v>
      </c>
      <c r="T146" s="3">
        <f t="shared" si="8"/>
        <v>199053.69</v>
      </c>
      <c r="U146" s="3">
        <f>U144+U126+U117+U93</f>
        <v>189721.93</v>
      </c>
    </row>
    <row r="147" spans="1:21" x14ac:dyDescent="0.25">
      <c r="B147" s="25"/>
      <c r="C147" s="25"/>
      <c r="D147" s="25"/>
      <c r="E147" s="26"/>
      <c r="F147" s="26"/>
      <c r="G147" s="26"/>
      <c r="H147" s="26"/>
      <c r="I147" s="26"/>
      <c r="J147" s="26"/>
      <c r="K147" s="3"/>
      <c r="M147" s="26"/>
    </row>
    <row r="148" spans="1:21" x14ac:dyDescent="0.25">
      <c r="B148" s="25"/>
      <c r="C148" s="25"/>
      <c r="D148" s="25"/>
      <c r="E148" s="26"/>
      <c r="F148" s="26"/>
      <c r="G148" s="26"/>
      <c r="H148" s="26"/>
      <c r="I148" s="26"/>
      <c r="J148" s="26"/>
      <c r="K148" s="3"/>
    </row>
    <row r="149" spans="1:21" x14ac:dyDescent="0.25">
      <c r="B149" s="25"/>
      <c r="C149" s="25"/>
      <c r="D149" s="25"/>
      <c r="E149" s="26"/>
      <c r="F149" s="26"/>
      <c r="G149" s="26"/>
      <c r="H149" s="26"/>
      <c r="I149" s="26"/>
      <c r="J149" s="26"/>
      <c r="K149" s="3"/>
    </row>
    <row r="150" spans="1:21" x14ac:dyDescent="0.25">
      <c r="B150" s="25"/>
      <c r="C150" s="25"/>
      <c r="D150" s="25"/>
      <c r="E150" s="26"/>
      <c r="F150" s="26"/>
      <c r="G150" s="26"/>
      <c r="H150" s="26"/>
      <c r="I150" s="26"/>
      <c r="J150" s="26"/>
      <c r="K150" s="3"/>
    </row>
    <row r="151" spans="1:21" x14ac:dyDescent="0.25">
      <c r="B151" s="25"/>
      <c r="C151" s="25"/>
      <c r="D151" s="25"/>
      <c r="E151" s="26"/>
      <c r="F151" s="26"/>
      <c r="G151" s="26"/>
      <c r="H151" s="26"/>
      <c r="I151" s="26"/>
      <c r="J151" s="26"/>
      <c r="K151" s="3"/>
    </row>
    <row r="152" spans="1:21" x14ac:dyDescent="0.25">
      <c r="B152" s="25"/>
      <c r="C152" s="25"/>
      <c r="D152" s="25"/>
      <c r="E152" s="26"/>
      <c r="F152" s="26"/>
      <c r="G152" s="26"/>
      <c r="H152" s="26"/>
      <c r="I152" s="26"/>
      <c r="J152" s="26"/>
      <c r="K152" s="3"/>
    </row>
    <row r="153" spans="1:21" x14ac:dyDescent="0.25">
      <c r="B153" s="25"/>
      <c r="C153" s="25"/>
      <c r="D153" s="25"/>
      <c r="E153" s="26"/>
      <c r="F153" s="26"/>
      <c r="G153" s="26"/>
      <c r="H153" s="26"/>
      <c r="I153" s="26"/>
      <c r="J153" s="26"/>
      <c r="K153" s="3"/>
    </row>
    <row r="154" spans="1:21" x14ac:dyDescent="0.25">
      <c r="B154" s="25"/>
      <c r="C154" s="25"/>
      <c r="D154" s="25"/>
      <c r="E154" s="26"/>
      <c r="F154" s="26"/>
      <c r="G154" s="26"/>
      <c r="H154" s="26"/>
      <c r="I154" s="26"/>
      <c r="J154" s="26"/>
      <c r="K154" s="3"/>
    </row>
    <row r="155" spans="1:21" x14ac:dyDescent="0.25">
      <c r="B155" s="25"/>
      <c r="C155" s="25"/>
      <c r="D155" s="25"/>
      <c r="E155" s="26"/>
      <c r="F155" s="26"/>
      <c r="G155" s="26"/>
      <c r="H155" s="26"/>
      <c r="I155" s="26"/>
      <c r="J155" s="26"/>
      <c r="K155" s="3"/>
    </row>
    <row r="156" spans="1:21" x14ac:dyDescent="0.25">
      <c r="B156" s="25"/>
      <c r="C156" s="25"/>
      <c r="D156" s="25"/>
      <c r="E156" s="26"/>
      <c r="F156" s="26"/>
      <c r="G156" s="26"/>
      <c r="H156" s="26"/>
      <c r="I156" s="26"/>
      <c r="J156" s="26"/>
      <c r="K156" s="3"/>
    </row>
    <row r="157" spans="1:21" x14ac:dyDescent="0.25">
      <c r="B157" s="25"/>
      <c r="C157" s="25"/>
      <c r="D157" s="25"/>
      <c r="E157" s="26"/>
      <c r="F157" s="26"/>
      <c r="G157" s="26"/>
      <c r="H157" s="26"/>
      <c r="I157" s="26"/>
      <c r="J157" s="26"/>
      <c r="K157" s="3"/>
    </row>
    <row r="158" spans="1:21" x14ac:dyDescent="0.25">
      <c r="B158" s="25"/>
      <c r="C158" s="25"/>
      <c r="D158" s="25"/>
      <c r="E158" s="26"/>
      <c r="F158" s="26"/>
      <c r="G158" s="26"/>
      <c r="H158" s="26"/>
      <c r="I158" s="26"/>
      <c r="J158" s="26"/>
      <c r="K158" s="3"/>
    </row>
    <row r="159" spans="1:21" x14ac:dyDescent="0.25">
      <c r="B159" s="25"/>
      <c r="C159" s="25"/>
      <c r="D159" s="25"/>
      <c r="E159" s="26"/>
      <c r="F159" s="26"/>
      <c r="G159" s="53" t="s">
        <v>105</v>
      </c>
      <c r="H159" s="26"/>
      <c r="I159" s="53"/>
      <c r="J159" s="26"/>
      <c r="K159" s="3"/>
    </row>
    <row r="160" spans="1:21" x14ac:dyDescent="0.25">
      <c r="B160" s="25"/>
      <c r="C160" s="25"/>
      <c r="D160" s="25"/>
      <c r="E160" s="26"/>
      <c r="F160" s="26"/>
      <c r="G160" s="53"/>
      <c r="H160" s="26"/>
      <c r="I160" s="53"/>
      <c r="J160" s="26"/>
      <c r="K160" s="3"/>
    </row>
    <row r="161" spans="2:11" x14ac:dyDescent="0.25">
      <c r="B161" s="25" t="s">
        <v>106</v>
      </c>
      <c r="C161" s="25"/>
      <c r="D161" s="25"/>
      <c r="E161" s="26"/>
      <c r="F161" s="26"/>
      <c r="G161" s="26"/>
      <c r="H161" s="26"/>
      <c r="I161" s="64"/>
      <c r="J161" s="26"/>
      <c r="K161" s="3"/>
    </row>
    <row r="162" spans="2:11" x14ac:dyDescent="0.25">
      <c r="B162" s="25"/>
      <c r="C162" s="25"/>
      <c r="D162" s="25"/>
      <c r="E162" s="26" t="s">
        <v>107</v>
      </c>
      <c r="F162" s="26"/>
      <c r="G162" s="26"/>
      <c r="H162" s="26">
        <v>2556.65</v>
      </c>
      <c r="I162" s="64"/>
      <c r="J162" s="26"/>
      <c r="K162" s="3"/>
    </row>
    <row r="163" spans="2:11" x14ac:dyDescent="0.25">
      <c r="B163" s="25"/>
      <c r="C163" s="25"/>
      <c r="D163" s="25"/>
      <c r="E163" s="26" t="s">
        <v>108</v>
      </c>
      <c r="F163" s="26"/>
      <c r="G163" s="26"/>
      <c r="H163" s="26">
        <v>3400</v>
      </c>
      <c r="I163" s="64"/>
      <c r="J163" s="26"/>
      <c r="K163" s="3"/>
    </row>
    <row r="164" spans="2:11" x14ac:dyDescent="0.25">
      <c r="B164" s="25"/>
      <c r="C164" s="25"/>
      <c r="D164" s="25"/>
      <c r="E164" s="26" t="s">
        <v>109</v>
      </c>
      <c r="F164" s="26"/>
      <c r="G164" s="26"/>
      <c r="H164" s="26">
        <v>470.95</v>
      </c>
      <c r="I164" s="64"/>
      <c r="J164" s="26"/>
      <c r="K164" s="3"/>
    </row>
    <row r="165" spans="2:11" x14ac:dyDescent="0.25">
      <c r="B165" s="25"/>
      <c r="C165" s="25"/>
      <c r="D165" s="25"/>
      <c r="E165" s="26" t="s">
        <v>110</v>
      </c>
      <c r="F165" s="26"/>
      <c r="G165" s="26"/>
      <c r="H165" s="26">
        <f>168+40</f>
        <v>208</v>
      </c>
      <c r="I165" s="64"/>
      <c r="J165" s="26"/>
      <c r="K165" s="3"/>
    </row>
    <row r="166" spans="2:11" x14ac:dyDescent="0.25">
      <c r="B166" s="25"/>
      <c r="C166" s="25"/>
      <c r="D166" s="25"/>
      <c r="E166" s="26"/>
      <c r="F166" s="26"/>
      <c r="G166" s="26" t="s">
        <v>111</v>
      </c>
      <c r="H166" s="26"/>
      <c r="I166" s="26">
        <f>SUM(H157:H165)</f>
        <v>6635.5999999999995</v>
      </c>
      <c r="J166" s="26"/>
      <c r="K166" s="3"/>
    </row>
    <row r="167" spans="2:11" x14ac:dyDescent="0.25">
      <c r="B167" s="25" t="s">
        <v>112</v>
      </c>
      <c r="C167" s="25"/>
      <c r="D167" s="25"/>
      <c r="E167" s="26"/>
      <c r="F167" s="26"/>
      <c r="G167" s="26"/>
      <c r="H167" s="26"/>
      <c r="I167" s="26">
        <f>429+804+342</f>
        <v>1575</v>
      </c>
      <c r="J167" s="26"/>
      <c r="K167" s="3"/>
    </row>
    <row r="168" spans="2:11" x14ac:dyDescent="0.25">
      <c r="B168" s="25" t="s">
        <v>87</v>
      </c>
      <c r="C168" s="25"/>
      <c r="D168" s="25"/>
      <c r="E168" s="26"/>
      <c r="F168" s="26"/>
      <c r="G168" s="26"/>
      <c r="I168" s="26">
        <v>9575.8799999999992</v>
      </c>
      <c r="J168" s="26"/>
      <c r="K168" s="3"/>
    </row>
    <row r="169" spans="2:11" x14ac:dyDescent="0.25">
      <c r="B169" s="25" t="s">
        <v>113</v>
      </c>
      <c r="C169" s="25"/>
      <c r="D169" s="25"/>
      <c r="E169" s="26"/>
      <c r="F169" s="26"/>
      <c r="G169" s="26"/>
      <c r="I169" s="3">
        <f>68.04+721.37+56.58</f>
        <v>845.99</v>
      </c>
      <c r="J169" s="26"/>
      <c r="K169" s="3"/>
    </row>
    <row r="170" spans="2:11" x14ac:dyDescent="0.25">
      <c r="B170" s="25" t="s">
        <v>114</v>
      </c>
      <c r="C170" s="25"/>
      <c r="D170" s="25"/>
      <c r="E170" s="26"/>
      <c r="F170" s="26"/>
      <c r="G170" s="26"/>
      <c r="I170" s="3">
        <v>1460.18</v>
      </c>
      <c r="J170" s="26"/>
      <c r="K170" s="3"/>
    </row>
    <row r="171" spans="2:11" x14ac:dyDescent="0.25">
      <c r="B171" s="25" t="s">
        <v>115</v>
      </c>
      <c r="C171" s="25"/>
      <c r="D171" s="25"/>
      <c r="E171" s="26"/>
      <c r="F171" s="26"/>
      <c r="G171" s="26"/>
      <c r="I171" s="3">
        <v>741.43</v>
      </c>
      <c r="J171" s="26"/>
      <c r="K171" s="3"/>
    </row>
    <row r="172" spans="2:11" x14ac:dyDescent="0.25">
      <c r="B172" s="25"/>
      <c r="C172" s="25"/>
      <c r="D172" s="25"/>
      <c r="E172" s="26"/>
      <c r="F172" s="26"/>
      <c r="G172" s="26"/>
      <c r="H172" s="26"/>
      <c r="I172" s="64"/>
      <c r="J172" s="26"/>
      <c r="K172" s="3"/>
    </row>
    <row r="173" spans="2:11" x14ac:dyDescent="0.25">
      <c r="B173" s="25"/>
      <c r="C173" s="25"/>
      <c r="D173" s="25"/>
      <c r="E173" s="26" t="s">
        <v>116</v>
      </c>
      <c r="F173" s="26"/>
      <c r="G173" s="26"/>
      <c r="H173" s="64">
        <v>35</v>
      </c>
      <c r="J173" s="26"/>
      <c r="K173" s="3"/>
    </row>
    <row r="174" spans="2:11" x14ac:dyDescent="0.25">
      <c r="B174" s="25"/>
      <c r="C174" s="25"/>
      <c r="D174" s="25"/>
      <c r="E174" s="26" t="s">
        <v>117</v>
      </c>
      <c r="F174" s="26"/>
      <c r="G174" s="26"/>
      <c r="H174" s="64">
        <v>450</v>
      </c>
      <c r="J174" s="26"/>
      <c r="K174" s="3"/>
    </row>
    <row r="175" spans="2:11" x14ac:dyDescent="0.25">
      <c r="B175" s="25"/>
      <c r="C175" s="25"/>
      <c r="D175" s="25"/>
      <c r="E175" s="26" t="s">
        <v>118</v>
      </c>
      <c r="F175" s="26"/>
      <c r="G175" s="26"/>
      <c r="H175" s="64">
        <v>300</v>
      </c>
      <c r="J175" s="26"/>
      <c r="K175" s="3"/>
    </row>
    <row r="176" spans="2:11" x14ac:dyDescent="0.25">
      <c r="B176" s="25"/>
      <c r="C176" s="25"/>
      <c r="D176" s="25"/>
      <c r="E176" s="26" t="s">
        <v>119</v>
      </c>
      <c r="F176" s="26"/>
      <c r="G176" s="26"/>
      <c r="H176" s="64">
        <v>50</v>
      </c>
      <c r="J176" s="26"/>
      <c r="K176" s="3"/>
    </row>
    <row r="177" spans="2:12" x14ac:dyDescent="0.25">
      <c r="B177" s="25"/>
      <c r="C177" s="25"/>
      <c r="D177" s="25"/>
      <c r="E177" s="26"/>
      <c r="F177" s="26"/>
      <c r="G177" s="25" t="s">
        <v>120</v>
      </c>
      <c r="H177" s="26"/>
      <c r="I177" s="64">
        <f>SUM(H173:H176)</f>
        <v>835</v>
      </c>
      <c r="J177" s="26"/>
      <c r="K177" s="3"/>
    </row>
    <row r="178" spans="2:12" x14ac:dyDescent="0.25">
      <c r="B178" s="25"/>
      <c r="C178" s="25"/>
      <c r="D178" s="25"/>
      <c r="E178" s="26"/>
      <c r="F178" s="26"/>
      <c r="G178" s="25"/>
      <c r="H178" s="26"/>
      <c r="I178" s="64"/>
      <c r="J178" s="26"/>
      <c r="K178" s="3"/>
    </row>
    <row r="179" spans="2:12" x14ac:dyDescent="0.25">
      <c r="B179" s="25" t="s">
        <v>121</v>
      </c>
      <c r="C179" s="25"/>
      <c r="D179" s="25"/>
      <c r="E179" s="26"/>
      <c r="F179" s="26"/>
      <c r="G179" s="26"/>
      <c r="H179" s="26"/>
      <c r="I179" s="26"/>
      <c r="J179" s="26"/>
      <c r="K179" s="3"/>
    </row>
    <row r="180" spans="2:12" x14ac:dyDescent="0.25">
      <c r="B180" s="25"/>
      <c r="C180" s="25"/>
      <c r="D180" s="25"/>
      <c r="E180" s="26"/>
      <c r="F180" s="26"/>
      <c r="G180" s="26"/>
      <c r="H180" s="45"/>
      <c r="I180" s="26"/>
      <c r="J180" s="26"/>
      <c r="K180" s="3"/>
    </row>
    <row r="181" spans="2:12" x14ac:dyDescent="0.25">
      <c r="B181" s="25"/>
      <c r="C181" s="25"/>
      <c r="D181" s="25"/>
      <c r="E181" s="26" t="s">
        <v>122</v>
      </c>
      <c r="F181" s="26"/>
      <c r="G181" s="26" t="s">
        <v>123</v>
      </c>
      <c r="H181" s="45">
        <f>89.51+217.94</f>
        <v>307.45</v>
      </c>
      <c r="I181" s="26"/>
      <c r="J181" s="26"/>
      <c r="K181" s="3"/>
    </row>
    <row r="182" spans="2:12" x14ac:dyDescent="0.25">
      <c r="B182" s="25"/>
      <c r="C182" s="25"/>
      <c r="D182" s="25"/>
      <c r="E182" s="26" t="s">
        <v>124</v>
      </c>
      <c r="F182" s="26"/>
      <c r="G182" s="26" t="s">
        <v>125</v>
      </c>
      <c r="H182" s="45">
        <v>150</v>
      </c>
      <c r="I182" s="26"/>
      <c r="J182" s="26"/>
      <c r="K182" s="3"/>
    </row>
    <row r="183" spans="2:12" x14ac:dyDescent="0.25">
      <c r="B183" s="25"/>
      <c r="C183" s="25"/>
      <c r="D183" s="25"/>
      <c r="E183" s="26" t="s">
        <v>126</v>
      </c>
      <c r="F183" s="26"/>
      <c r="G183" s="26"/>
      <c r="H183" s="45"/>
      <c r="I183" s="26"/>
      <c r="J183" s="26"/>
      <c r="K183" s="3"/>
    </row>
    <row r="184" spans="2:12" x14ac:dyDescent="0.25">
      <c r="B184" s="25"/>
      <c r="C184" s="25"/>
      <c r="D184" s="25"/>
      <c r="E184" s="26" t="s">
        <v>127</v>
      </c>
      <c r="F184" s="26"/>
      <c r="G184" s="26"/>
      <c r="H184" s="45">
        <v>150</v>
      </c>
      <c r="I184" s="26"/>
      <c r="J184" s="26"/>
      <c r="K184" s="3"/>
    </row>
    <row r="185" spans="2:12" x14ac:dyDescent="0.25">
      <c r="B185" s="25"/>
      <c r="C185" s="25"/>
      <c r="D185" s="25"/>
      <c r="E185" s="26" t="s">
        <v>128</v>
      </c>
      <c r="F185" s="26"/>
      <c r="G185" s="26"/>
      <c r="H185" s="45">
        <v>275</v>
      </c>
      <c r="I185" s="26"/>
      <c r="J185" s="26"/>
      <c r="K185" s="3"/>
    </row>
    <row r="186" spans="2:12" x14ac:dyDescent="0.25">
      <c r="B186" s="25"/>
      <c r="C186" s="25"/>
      <c r="D186" s="25"/>
      <c r="E186" s="26" t="s">
        <v>129</v>
      </c>
      <c r="F186" s="26"/>
      <c r="G186" s="26"/>
      <c r="H186" s="45">
        <v>11183</v>
      </c>
      <c r="I186" s="26"/>
      <c r="J186" s="26"/>
      <c r="K186" s="3"/>
    </row>
    <row r="187" spans="2:12" x14ac:dyDescent="0.25">
      <c r="B187" s="25"/>
      <c r="C187" s="25" t="s">
        <v>130</v>
      </c>
      <c r="D187" s="25"/>
      <c r="E187" s="26"/>
      <c r="F187" s="26"/>
      <c r="G187" s="26"/>
      <c r="H187" s="45"/>
      <c r="I187" s="26"/>
      <c r="J187" s="26"/>
      <c r="K187" s="3"/>
    </row>
    <row r="188" spans="2:12" x14ac:dyDescent="0.25">
      <c r="B188" s="25"/>
      <c r="C188" s="25"/>
      <c r="D188" s="25"/>
      <c r="E188" s="26"/>
      <c r="F188" s="26"/>
      <c r="G188" s="26" t="s">
        <v>131</v>
      </c>
      <c r="H188" s="26"/>
      <c r="I188" s="26">
        <f>SUM(H180:H187)</f>
        <v>12065.45</v>
      </c>
      <c r="J188" s="26"/>
      <c r="K188" s="3"/>
      <c r="L188" s="3" t="s">
        <v>27</v>
      </c>
    </row>
    <row r="189" spans="2:12" x14ac:dyDescent="0.25">
      <c r="B189" s="25"/>
      <c r="C189" s="25"/>
      <c r="D189" s="25"/>
      <c r="E189" s="26"/>
      <c r="F189" s="26"/>
      <c r="G189" s="26"/>
      <c r="H189" s="26"/>
      <c r="I189" s="26"/>
      <c r="J189" s="26"/>
      <c r="K189" s="3"/>
    </row>
    <row r="190" spans="2:12" x14ac:dyDescent="0.25">
      <c r="B190" s="25" t="s">
        <v>132</v>
      </c>
      <c r="C190" s="25"/>
      <c r="D190" s="25"/>
      <c r="E190" s="26" t="s">
        <v>133</v>
      </c>
      <c r="F190" s="26"/>
      <c r="G190" s="26"/>
      <c r="H190" s="26"/>
      <c r="I190" s="64">
        <v>-35.94</v>
      </c>
      <c r="J190" s="26"/>
      <c r="K190" s="3"/>
    </row>
    <row r="191" spans="2:12" x14ac:dyDescent="0.25">
      <c r="B191" s="25" t="s">
        <v>134</v>
      </c>
      <c r="C191" s="25"/>
      <c r="D191" s="25"/>
      <c r="E191" s="26" t="s">
        <v>135</v>
      </c>
      <c r="F191" s="26"/>
      <c r="G191" s="26"/>
      <c r="I191" s="26">
        <f>72.8+99.84</f>
        <v>172.64</v>
      </c>
      <c r="J191" s="26"/>
      <c r="K191" s="3" t="s">
        <v>136</v>
      </c>
    </row>
    <row r="192" spans="2:12" x14ac:dyDescent="0.25">
      <c r="B192" s="25" t="s">
        <v>137</v>
      </c>
      <c r="C192" s="25"/>
      <c r="D192" s="25"/>
      <c r="E192" s="26"/>
      <c r="F192" s="26"/>
      <c r="G192" s="26"/>
      <c r="H192" s="26"/>
      <c r="I192" s="26">
        <f>11.6+5+5+0.74</f>
        <v>22.34</v>
      </c>
      <c r="J192" s="26"/>
      <c r="K192" s="3"/>
    </row>
    <row r="193" spans="2:11" x14ac:dyDescent="0.25">
      <c r="B193" s="26" t="s">
        <v>138</v>
      </c>
      <c r="C193" s="25"/>
      <c r="D193" s="25"/>
      <c r="F193" s="26"/>
      <c r="G193" s="26"/>
      <c r="H193" s="64"/>
      <c r="I193" s="3">
        <v>82.81</v>
      </c>
      <c r="J193" s="26"/>
      <c r="K193" s="3"/>
    </row>
    <row r="194" spans="2:11" x14ac:dyDescent="0.25">
      <c r="B194" s="25" t="s">
        <v>139</v>
      </c>
      <c r="C194" s="25"/>
      <c r="D194" s="25"/>
      <c r="E194" s="57"/>
      <c r="F194" s="57"/>
      <c r="G194" s="57"/>
      <c r="H194" s="28"/>
      <c r="I194" s="57">
        <v>284.29000000000002</v>
      </c>
      <c r="J194" s="26"/>
      <c r="K194" s="3"/>
    </row>
    <row r="195" spans="2:11" x14ac:dyDescent="0.25">
      <c r="B195" s="3"/>
      <c r="C195" s="65"/>
      <c r="D195" s="65"/>
      <c r="E195" s="26"/>
      <c r="F195" s="26"/>
      <c r="G195" s="65" t="s">
        <v>140</v>
      </c>
      <c r="H195" s="26"/>
      <c r="I195" s="26">
        <f>SUM(I161:I194)</f>
        <v>34260.669999999991</v>
      </c>
      <c r="J195" s="26"/>
      <c r="K195" s="3"/>
    </row>
    <row r="196" spans="2:11" x14ac:dyDescent="0.25">
      <c r="B196" s="25"/>
      <c r="C196" s="25"/>
      <c r="D196" s="25"/>
      <c r="E196" s="26"/>
      <c r="F196" s="26"/>
      <c r="G196" s="26"/>
      <c r="H196" s="26"/>
      <c r="I196" s="26"/>
      <c r="J196" s="26"/>
      <c r="K196" s="3"/>
    </row>
    <row r="197" spans="2:11" x14ac:dyDescent="0.25">
      <c r="K197" s="3"/>
    </row>
    <row r="198" spans="2:11" x14ac:dyDescent="0.25">
      <c r="K198" s="3"/>
    </row>
    <row r="199" spans="2:11" x14ac:dyDescent="0.25">
      <c r="K199" s="3"/>
    </row>
    <row r="200" spans="2:11" x14ac:dyDescent="0.25">
      <c r="K200" s="3"/>
    </row>
  </sheetData>
  <hyperlinks>
    <hyperlink ref="B23" r:id="rId1" display="http://www.warmwaynesboro.org/"/>
  </hyperlinks>
  <pageMargins left="0" right="0" top="0.75" bottom="0.75" header="0.3" footer="0.3"/>
  <pageSetup firstPageNumber="0" orientation="portrait" verticalDpi="300" r:id="rId2"/>
  <headerFooter alignWithMargins="0"/>
  <rowBreaks count="3" manualBreakCount="3">
    <brk id="49" max="16383" man="1"/>
    <brk id="98" max="16383" man="1"/>
    <brk id="152" max="16383" man="1"/>
  </rowBreaks>
  <colBreaks count="1" manualBreakCount="1">
    <brk id="1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Report (2017)</vt:lpstr>
      <vt:lpstr>'Annual Report (2017)'!__xlnm.Print_Area_12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Burkholder</dc:creator>
  <cp:lastModifiedBy>Lisa</cp:lastModifiedBy>
  <cp:lastPrinted>2018-01-23T02:07:47Z</cp:lastPrinted>
  <dcterms:created xsi:type="dcterms:W3CDTF">2018-01-03T03:48:45Z</dcterms:created>
  <dcterms:modified xsi:type="dcterms:W3CDTF">2018-01-23T02:08:24Z</dcterms:modified>
</cp:coreProperties>
</file>